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3D0C4519-C547-4EA6-8523-80BB56A1D5F7}" xr6:coauthVersionLast="47" xr6:coauthVersionMax="47" xr10:uidLastSave="{00000000-0000-0000-0000-000000000000}"/>
  <bookViews>
    <workbookView xWindow="-120" yWindow="-120" windowWidth="29040" windowHeight="15720" tabRatio="643" xr2:uid="{00000000-000D-0000-FFFF-FFFF00000000}"/>
  </bookViews>
  <sheets>
    <sheet name="gaz inertes - O2 - mélanges" sheetId="5" r:id="rId1"/>
    <sheet name="CO2" sheetId="6" r:id="rId2"/>
    <sheet name="gaz inflammable" sheetId="12" r:id="rId3"/>
    <sheet name="gaz toxique ou corrosif" sheetId="11" r:id="rId4"/>
    <sheet name="cryogéniques" sheetId="9" r:id="rId5"/>
    <sheet name="Travail" sheetId="2" state="hidden" r:id="rId6"/>
  </sheets>
  <definedNames>
    <definedName name="Densite">Travail!$K$3:$K$5</definedName>
    <definedName name="G">Travail!$G$3:$G$7</definedName>
    <definedName name="Gaz">Travail!$F$3:$F$7</definedName>
    <definedName name="Gaz_Neutre">Travail!$F$3:$F$7</definedName>
    <definedName name="LIE">Travail!$H$3:$H$7</definedName>
    <definedName name="Taille_B">Travail!$B$3:$B$8</definedName>
    <definedName name="TOX">Travail!$I$3:$I$7</definedName>
    <definedName name="Volume_B_L">Travail!$C$3:$C$8</definedName>
    <definedName name="Volume_B_M3">Travail!$D$3:$D$8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1" i="9" l="1"/>
  <c r="B19" i="9"/>
  <c r="B20" i="9"/>
  <c r="D20" i="9"/>
  <c r="B15" i="9"/>
  <c r="B13" i="9"/>
  <c r="B16" i="9"/>
  <c r="D16" i="9"/>
  <c r="B8" i="11"/>
  <c r="B22" i="11"/>
  <c r="D22" i="11"/>
  <c r="B15" i="11"/>
  <c r="D15" i="11"/>
  <c r="B8" i="12"/>
  <c r="B22" i="12"/>
  <c r="D22" i="12"/>
  <c r="B15" i="12"/>
  <c r="D15" i="12"/>
  <c r="B9" i="6"/>
  <c r="B15" i="6"/>
  <c r="D15" i="6"/>
  <c r="C31" i="5"/>
  <c r="C37" i="5"/>
  <c r="C36" i="5"/>
  <c r="C30" i="5"/>
  <c r="B21" i="6"/>
  <c r="D21" i="6"/>
  <c r="B14" i="9"/>
  <c r="C35" i="5"/>
  <c r="C29" i="5"/>
  <c r="E11" i="5"/>
  <c r="E12" i="5"/>
  <c r="E10" i="5"/>
  <c r="D11" i="5"/>
  <c r="D12" i="5"/>
  <c r="D10" i="5"/>
  <c r="B34" i="5"/>
  <c r="B28" i="5"/>
  <c r="D18" i="5"/>
  <c r="D20" i="5"/>
  <c r="B13" i="5"/>
  <c r="H19" i="2"/>
  <c r="H18" i="2"/>
  <c r="D4" i="2"/>
  <c r="D5" i="2"/>
  <c r="D6" i="2"/>
  <c r="D7" i="2"/>
  <c r="D8" i="2"/>
  <c r="D23" i="5"/>
  <c r="D25" i="5"/>
  <c r="D3" i="2"/>
  <c r="D29" i="5"/>
  <c r="D28" i="5"/>
  <c r="D27" i="5"/>
  <c r="D30" i="5"/>
  <c r="D31" i="5"/>
  <c r="D37" i="5"/>
  <c r="H37" i="5"/>
  <c r="D36" i="5"/>
  <c r="D35" i="5"/>
  <c r="H35" i="5"/>
  <c r="D33" i="5"/>
  <c r="E33" i="5"/>
  <c r="D34" i="5"/>
  <c r="E35" i="5"/>
  <c r="E37" i="5"/>
  <c r="H36" i="5"/>
  <c r="E3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E7" authorId="0" shapeId="0" xr:uid="{3197BBE5-437E-45BC-94AB-EA9AA0C250AC}">
      <text>
        <r>
          <rPr>
            <sz val="8"/>
            <color indexed="81"/>
            <rFont val="Calibri"/>
            <family val="2"/>
            <scheme val="minor"/>
          </rPr>
          <t>VLCT, ou à défaut VLEP 8h
0,01% = 100ppm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I2" authorId="0" shapeId="0" xr:uid="{00000000-0006-0000-0100-000001000000}">
      <text>
        <r>
          <rPr>
            <sz val="9"/>
            <color indexed="81"/>
            <rFont val="Tahoma"/>
            <family val="2"/>
          </rPr>
          <t>VLECT, ou à défaut VLEP</t>
        </r>
      </text>
    </comment>
  </commentList>
</comments>
</file>

<file path=xl/sharedStrings.xml><?xml version="1.0" encoding="utf-8"?>
<sst xmlns="http://schemas.openxmlformats.org/spreadsheetml/2006/main" count="214" uniqueCount="125">
  <si>
    <t>Surface du local (m²)</t>
  </si>
  <si>
    <t>Hauteur sous plafond (m)</t>
  </si>
  <si>
    <r>
      <t>Volume du local (m</t>
    </r>
    <r>
      <rPr>
        <vertAlign val="superscript"/>
        <sz val="11"/>
        <color theme="1"/>
        <rFont val="Calibri"/>
        <family val="2"/>
        <scheme val="minor"/>
      </rPr>
      <t>3</t>
    </r>
    <r>
      <rPr>
        <sz val="11"/>
        <color theme="1"/>
        <rFont val="Calibri"/>
        <family val="2"/>
        <scheme val="minor"/>
      </rPr>
      <t>)</t>
    </r>
  </si>
  <si>
    <t>B01</t>
  </si>
  <si>
    <t>B02</t>
  </si>
  <si>
    <t>B05</t>
  </si>
  <si>
    <t>B10</t>
  </si>
  <si>
    <t>B20</t>
  </si>
  <si>
    <t>B50</t>
  </si>
  <si>
    <t>Taille_B</t>
  </si>
  <si>
    <t>Volume_B_L</t>
  </si>
  <si>
    <t>Volume_B_M3</t>
  </si>
  <si>
    <t>Taille de la bouteille</t>
  </si>
  <si>
    <r>
      <t>Volume de la bouteille (m</t>
    </r>
    <r>
      <rPr>
        <vertAlign val="superscript"/>
        <sz val="11"/>
        <color theme="1"/>
        <rFont val="Calibri"/>
        <family val="2"/>
        <scheme val="minor"/>
      </rPr>
      <t>3</t>
    </r>
    <r>
      <rPr>
        <sz val="11"/>
        <color theme="1"/>
        <rFont val="Calibri"/>
        <family val="2"/>
        <scheme val="minor"/>
      </rPr>
      <t>)</t>
    </r>
  </si>
  <si>
    <r>
      <t>Volume de gaz détendu (m</t>
    </r>
    <r>
      <rPr>
        <vertAlign val="superscript"/>
        <sz val="11"/>
        <color theme="1"/>
        <rFont val="Calibri"/>
        <family val="2"/>
        <scheme val="minor"/>
      </rPr>
      <t>3</t>
    </r>
    <r>
      <rPr>
        <sz val="11"/>
        <color theme="1"/>
        <rFont val="Calibri"/>
        <family val="2"/>
        <scheme val="minor"/>
      </rPr>
      <t>)</t>
    </r>
  </si>
  <si>
    <t>O2</t>
  </si>
  <si>
    <t>He</t>
  </si>
  <si>
    <t>Argon</t>
  </si>
  <si>
    <t>Ar</t>
  </si>
  <si>
    <r>
      <t>O</t>
    </r>
    <r>
      <rPr>
        <b/>
        <vertAlign val="subscript"/>
        <sz val="11"/>
        <color theme="1"/>
        <rFont val="Calibri"/>
        <family val="2"/>
        <scheme val="minor"/>
      </rPr>
      <t>2</t>
    </r>
  </si>
  <si>
    <r>
      <t>N</t>
    </r>
    <r>
      <rPr>
        <b/>
        <vertAlign val="subscript"/>
        <sz val="11"/>
        <color theme="1"/>
        <rFont val="Calibri"/>
        <family val="2"/>
        <scheme val="minor"/>
      </rPr>
      <t>2</t>
    </r>
  </si>
  <si>
    <t>Hydrogène</t>
  </si>
  <si>
    <t>Monoxyde de carbone</t>
  </si>
  <si>
    <t>CO</t>
  </si>
  <si>
    <r>
      <t>H</t>
    </r>
    <r>
      <rPr>
        <vertAlign val="subscript"/>
        <sz val="11"/>
        <color theme="1"/>
        <rFont val="Calibri"/>
        <family val="2"/>
        <scheme val="minor"/>
      </rPr>
      <t>2</t>
    </r>
  </si>
  <si>
    <t>LIE</t>
  </si>
  <si>
    <t>Gaz</t>
  </si>
  <si>
    <t>G</t>
  </si>
  <si>
    <t>TOX</t>
  </si>
  <si>
    <t>Gaz présents dans la bouteille</t>
  </si>
  <si>
    <t>Oxygène</t>
  </si>
  <si>
    <t>Azote</t>
  </si>
  <si>
    <t>/</t>
  </si>
  <si>
    <t>Seuil haut</t>
  </si>
  <si>
    <t>Seuil bas</t>
  </si>
  <si>
    <t>Le gaz présent dans la bouteille est :</t>
  </si>
  <si>
    <t>Densite</t>
  </si>
  <si>
    <t>Plus léger que l'air</t>
  </si>
  <si>
    <t>De la même densité que l'air</t>
  </si>
  <si>
    <t>Plus lourd que l'air</t>
  </si>
  <si>
    <t>ppm</t>
  </si>
  <si>
    <t>fraction</t>
  </si>
  <si>
    <t>%</t>
  </si>
  <si>
    <r>
      <t>Volume utilisé pour le calcul (m</t>
    </r>
    <r>
      <rPr>
        <vertAlign val="superscript"/>
        <sz val="11"/>
        <color theme="1"/>
        <rFont val="Calibri"/>
        <family val="2"/>
        <scheme val="minor"/>
      </rPr>
      <t>3</t>
    </r>
    <r>
      <rPr>
        <sz val="11"/>
        <color theme="1"/>
        <rFont val="Calibri"/>
        <family val="2"/>
        <scheme val="minor"/>
      </rPr>
      <t>)</t>
    </r>
  </si>
  <si>
    <t>Composition des gaz dans</t>
  </si>
  <si>
    <t>pièce si fuite totale sans ventilation (%)</t>
  </si>
  <si>
    <t>Volumes des gaz dans</t>
  </si>
  <si>
    <r>
      <t>pièce si fuite totale sans ventilation (m</t>
    </r>
    <r>
      <rPr>
        <vertAlign val="superscript"/>
        <sz val="11"/>
        <color theme="1"/>
        <rFont val="Calibri"/>
        <family val="2"/>
        <scheme val="minor"/>
      </rPr>
      <t>3</t>
    </r>
    <r>
      <rPr>
        <sz val="11"/>
        <color theme="1"/>
        <rFont val="Calibri"/>
        <family val="2"/>
        <scheme val="minor"/>
      </rPr>
      <t>)</t>
    </r>
  </si>
  <si>
    <t>Seuil de toxicité (%)</t>
  </si>
  <si>
    <t>LIE (%)</t>
  </si>
  <si>
    <t>Fraction (%)</t>
  </si>
  <si>
    <t>Les cellules en jaune sont à renseigner.</t>
  </si>
  <si>
    <t>Ci-dessous les détections nécessaires à installer :</t>
  </si>
  <si>
    <r>
      <t xml:space="preserve">Outil d'aide à la détermination du besoin d'installation d'une détection de gaz 
en cas de </t>
    </r>
    <r>
      <rPr>
        <b/>
        <u/>
        <sz val="14"/>
        <color theme="1"/>
        <rFont val="Calibri"/>
        <family val="2"/>
        <scheme val="minor"/>
      </rPr>
      <t>présence d'un fluide cryogénique dans un local fermé</t>
    </r>
  </si>
  <si>
    <t>Outil créé par le service de prévention et de sécurité du CNRS délégation Alsace - Tous droits réservés</t>
  </si>
  <si>
    <t>surface local</t>
  </si>
  <si>
    <t>m²</t>
  </si>
  <si>
    <t>&lt;== à renseigner obligatoirement</t>
  </si>
  <si>
    <t>hauteur local</t>
  </si>
  <si>
    <t>m</t>
  </si>
  <si>
    <t>azote liquide</t>
  </si>
  <si>
    <t>L</t>
  </si>
  <si>
    <t>&lt;== volume d'azote liquide dans la pièce (en litres)</t>
  </si>
  <si>
    <t>carboglace</t>
  </si>
  <si>
    <t>kg</t>
  </si>
  <si>
    <t>&lt;== quantité de carboglace (en kg)</t>
  </si>
  <si>
    <t>volume local</t>
  </si>
  <si>
    <r>
      <t>m</t>
    </r>
    <r>
      <rPr>
        <vertAlign val="superscript"/>
        <sz val="11"/>
        <color theme="0" tint="-0.34998626667073579"/>
        <rFont val="Calibri"/>
        <family val="2"/>
        <scheme val="minor"/>
      </rPr>
      <t>3</t>
    </r>
  </si>
  <si>
    <t>total azote gazeux</t>
  </si>
  <si>
    <t>taux azote gazeux</t>
  </si>
  <si>
    <t>volume oxygène</t>
  </si>
  <si>
    <t>taux oxygène</t>
  </si>
  <si>
    <r>
      <t>total CO</t>
    </r>
    <r>
      <rPr>
        <vertAlign val="subscript"/>
        <sz val="11"/>
        <color theme="0" tint="-0.34998626667073579"/>
        <rFont val="Calibri"/>
        <family val="2"/>
        <scheme val="minor"/>
      </rPr>
      <t>2</t>
    </r>
    <r>
      <rPr>
        <sz val="11"/>
        <color theme="0" tint="-0.34998626667073579"/>
        <rFont val="Calibri"/>
        <family val="2"/>
        <scheme val="minor"/>
      </rPr>
      <t xml:space="preserve"> gazeux</t>
    </r>
  </si>
  <si>
    <r>
      <t>taux CO</t>
    </r>
    <r>
      <rPr>
        <b/>
        <vertAlign val="subscript"/>
        <sz val="11"/>
        <color theme="1"/>
        <rFont val="Calibri"/>
        <family val="2"/>
        <scheme val="minor"/>
      </rPr>
      <t>2</t>
    </r>
    <r>
      <rPr>
        <b/>
        <sz val="11"/>
        <color theme="1"/>
        <rFont val="Calibri"/>
        <family val="2"/>
        <scheme val="minor"/>
      </rPr>
      <t xml:space="preserve"> </t>
    </r>
  </si>
  <si>
    <r>
      <t>charge bouteille CO</t>
    </r>
    <r>
      <rPr>
        <b/>
        <vertAlign val="subscript"/>
        <sz val="11"/>
        <color theme="1"/>
        <rFont val="Calibri"/>
        <family val="2"/>
        <scheme val="minor"/>
      </rPr>
      <t>2</t>
    </r>
  </si>
  <si>
    <r>
      <t>Si la charge de la bouteille de CO</t>
    </r>
    <r>
      <rPr>
        <b/>
        <vertAlign val="subscript"/>
        <sz val="12"/>
        <color theme="1"/>
        <rFont val="Calibri"/>
        <family val="2"/>
        <scheme val="minor"/>
      </rPr>
      <t>2</t>
    </r>
    <r>
      <rPr>
        <b/>
        <sz val="12"/>
        <color theme="1"/>
        <rFont val="Calibri"/>
        <family val="2"/>
        <scheme val="minor"/>
      </rPr>
      <t xml:space="preserve"> est indiquée en </t>
    </r>
    <r>
      <rPr>
        <b/>
        <sz val="12"/>
        <color rgb="FF0000FF"/>
        <rFont val="Calibri"/>
        <family val="2"/>
        <scheme val="minor"/>
      </rPr>
      <t>kg</t>
    </r>
    <r>
      <rPr>
        <sz val="12"/>
        <color theme="1"/>
        <rFont val="Calibri"/>
        <family val="2"/>
        <scheme val="minor"/>
      </rPr>
      <t xml:space="preserve"> (cf. étiquette de la bouteille)</t>
    </r>
  </si>
  <si>
    <r>
      <t>Si la charge de la bouteille de CO</t>
    </r>
    <r>
      <rPr>
        <b/>
        <vertAlign val="subscript"/>
        <sz val="12"/>
        <color theme="1"/>
        <rFont val="Calibri"/>
        <family val="2"/>
        <scheme val="minor"/>
      </rPr>
      <t>2</t>
    </r>
    <r>
      <rPr>
        <b/>
        <sz val="12"/>
        <color theme="1"/>
        <rFont val="Calibri"/>
        <family val="2"/>
        <scheme val="minor"/>
      </rPr>
      <t xml:space="preserve"> est indiquée en </t>
    </r>
    <r>
      <rPr>
        <b/>
        <sz val="12"/>
        <color rgb="FF0000FF"/>
        <rFont val="Calibri"/>
        <family val="2"/>
        <scheme val="minor"/>
      </rPr>
      <t>m</t>
    </r>
    <r>
      <rPr>
        <b/>
        <vertAlign val="superscript"/>
        <sz val="12"/>
        <color rgb="FF0000FF"/>
        <rFont val="Calibri"/>
        <family val="2"/>
        <scheme val="minor"/>
      </rPr>
      <t>3</t>
    </r>
    <r>
      <rPr>
        <sz val="12"/>
        <color theme="1"/>
        <rFont val="Calibri"/>
        <family val="2"/>
        <scheme val="minor"/>
      </rPr>
      <t xml:space="preserve"> (cf. étiquette de la bouteille)</t>
    </r>
  </si>
  <si>
    <r>
      <t>&lt;== à renseigner si charge de la bouteille de CO</t>
    </r>
    <r>
      <rPr>
        <vertAlign val="subscript"/>
        <sz val="11"/>
        <color theme="1"/>
        <rFont val="Calibri"/>
        <family val="2"/>
        <scheme val="minor"/>
      </rPr>
      <t>2</t>
    </r>
    <r>
      <rPr>
        <sz val="11"/>
        <color theme="1"/>
        <rFont val="Calibri"/>
        <family val="2"/>
        <scheme val="minor"/>
      </rPr>
      <t xml:space="preserve"> en </t>
    </r>
    <r>
      <rPr>
        <b/>
        <sz val="11"/>
        <color rgb="FF0000FF"/>
        <rFont val="Calibri"/>
        <family val="2"/>
        <scheme val="minor"/>
      </rPr>
      <t>kg</t>
    </r>
    <r>
      <rPr>
        <sz val="11"/>
        <color theme="1"/>
        <rFont val="Calibri"/>
        <family val="2"/>
        <scheme val="minor"/>
      </rPr>
      <t xml:space="preserve"> (cf. étiquette de la bouteille)</t>
    </r>
  </si>
  <si>
    <r>
      <t>&lt;== à renseigner si charge de la bouteille de CO</t>
    </r>
    <r>
      <rPr>
        <vertAlign val="subscript"/>
        <sz val="11"/>
        <color theme="1"/>
        <rFont val="Calibri"/>
        <family val="2"/>
        <scheme val="minor"/>
      </rPr>
      <t>2</t>
    </r>
    <r>
      <rPr>
        <sz val="11"/>
        <color theme="1"/>
        <rFont val="Calibri"/>
        <family val="2"/>
        <scheme val="minor"/>
      </rPr>
      <t xml:space="preserve"> en </t>
    </r>
    <r>
      <rPr>
        <b/>
        <sz val="11"/>
        <color rgb="FF0000FF"/>
        <rFont val="Calibri"/>
        <family val="2"/>
        <scheme val="minor"/>
      </rPr>
      <t>m</t>
    </r>
    <r>
      <rPr>
        <b/>
        <vertAlign val="superscript"/>
        <sz val="11"/>
        <color rgb="FF0000FF"/>
        <rFont val="Calibri"/>
        <family val="2"/>
        <scheme val="minor"/>
      </rPr>
      <t>3</t>
    </r>
    <r>
      <rPr>
        <sz val="11"/>
        <color theme="1"/>
        <rFont val="Calibri"/>
        <family val="2"/>
        <scheme val="minor"/>
      </rPr>
      <t xml:space="preserve"> (cf. étiquette de la bouteille)</t>
    </r>
  </si>
  <si>
    <t>concentration en gaz</t>
  </si>
  <si>
    <r>
      <t xml:space="preserve">Si la charge de la bouteille est indiquée en </t>
    </r>
    <r>
      <rPr>
        <b/>
        <sz val="12"/>
        <color rgb="FF0000FF"/>
        <rFont val="Calibri"/>
        <family val="2"/>
        <scheme val="minor"/>
      </rPr>
      <t>m</t>
    </r>
    <r>
      <rPr>
        <b/>
        <vertAlign val="superscript"/>
        <sz val="12"/>
        <color rgb="FF0000FF"/>
        <rFont val="Calibri"/>
        <family val="2"/>
        <scheme val="minor"/>
      </rPr>
      <t>3</t>
    </r>
    <r>
      <rPr>
        <sz val="12"/>
        <color theme="1"/>
        <rFont val="Calibri"/>
        <family val="2"/>
        <scheme val="minor"/>
      </rPr>
      <t xml:space="preserve"> (cf. étiquette de la bouteille)</t>
    </r>
  </si>
  <si>
    <r>
      <t xml:space="preserve">Si la charge de la bouteille est indiquée en </t>
    </r>
    <r>
      <rPr>
        <b/>
        <sz val="12"/>
        <color rgb="FF0000FF"/>
        <rFont val="Calibri"/>
        <family val="2"/>
        <scheme val="minor"/>
      </rPr>
      <t>kg</t>
    </r>
    <r>
      <rPr>
        <sz val="12"/>
        <color theme="1"/>
        <rFont val="Calibri"/>
        <family val="2"/>
        <scheme val="minor"/>
      </rPr>
      <t xml:space="preserve"> (cf. étiquette de la bouteille)</t>
    </r>
  </si>
  <si>
    <t xml:space="preserve">charge bouteille </t>
  </si>
  <si>
    <t>masse volumique</t>
  </si>
  <si>
    <r>
      <t>kg/m</t>
    </r>
    <r>
      <rPr>
        <vertAlign val="superscript"/>
        <sz val="11"/>
        <color theme="1"/>
        <rFont val="Calibri"/>
        <family val="2"/>
        <scheme val="minor"/>
      </rPr>
      <t>3</t>
    </r>
  </si>
  <si>
    <r>
      <t xml:space="preserve">&lt;== à renseigner si la charge en gaz de la bouteille est en </t>
    </r>
    <r>
      <rPr>
        <b/>
        <sz val="11"/>
        <color rgb="FF0000FF"/>
        <rFont val="Calibri"/>
        <family val="2"/>
        <scheme val="minor"/>
      </rPr>
      <t>kg</t>
    </r>
    <r>
      <rPr>
        <sz val="11"/>
        <color theme="1"/>
        <rFont val="Calibri"/>
        <family val="2"/>
        <scheme val="minor"/>
      </rPr>
      <t xml:space="preserve"> (cf. étiquette de la bouteille)</t>
    </r>
  </si>
  <si>
    <r>
      <t xml:space="preserve">&lt;== à renseigner si la charge en gaz de la bouteille est en </t>
    </r>
    <r>
      <rPr>
        <b/>
        <sz val="11"/>
        <color rgb="FF0000FF"/>
        <rFont val="Calibri"/>
        <family val="2"/>
        <scheme val="minor"/>
      </rPr>
      <t>m</t>
    </r>
    <r>
      <rPr>
        <b/>
        <vertAlign val="superscript"/>
        <sz val="11"/>
        <color rgb="FF0000FF"/>
        <rFont val="Calibri"/>
        <family val="2"/>
        <scheme val="minor"/>
      </rPr>
      <t>3</t>
    </r>
    <r>
      <rPr>
        <sz val="11"/>
        <color theme="1"/>
        <rFont val="Calibri"/>
        <family val="2"/>
        <scheme val="minor"/>
      </rPr>
      <t xml:space="preserve"> (cf. étiquette de la bouteille)</t>
    </r>
  </si>
  <si>
    <t xml:space="preserve">VLEP 8h (ex-VME) </t>
  </si>
  <si>
    <t>VLEP = valeur limite d'exposition professionnelle</t>
  </si>
  <si>
    <t>En cas de charge en gaz indiquée en litres (cela est observable sur les cartouches de gaz par exemple) :</t>
  </si>
  <si>
    <r>
      <t>1 m</t>
    </r>
    <r>
      <rPr>
        <vertAlign val="superscript"/>
        <sz val="10"/>
        <color theme="1"/>
        <rFont val="Calibri"/>
        <family val="2"/>
        <scheme val="minor"/>
      </rPr>
      <t>3</t>
    </r>
    <r>
      <rPr>
        <sz val="10"/>
        <color theme="1"/>
        <rFont val="Calibri"/>
        <family val="2"/>
        <scheme val="minor"/>
      </rPr>
      <t xml:space="preserve"> = 1 000 litres</t>
    </r>
  </si>
  <si>
    <r>
      <t>m</t>
    </r>
    <r>
      <rPr>
        <vertAlign val="superscript"/>
        <sz val="11"/>
        <color rgb="FF0000FF"/>
        <rFont val="Calibri"/>
        <family val="2"/>
        <scheme val="minor"/>
      </rPr>
      <t>3</t>
    </r>
  </si>
  <si>
    <r>
      <t xml:space="preserve">&lt;== à renseigner obligatoirement si la charge en gaz de la bouteille est indiquée en </t>
    </r>
    <r>
      <rPr>
        <sz val="11"/>
        <color rgb="FF0000FF"/>
        <rFont val="Calibri"/>
        <family val="2"/>
        <scheme val="minor"/>
      </rPr>
      <t>kg</t>
    </r>
    <r>
      <rPr>
        <sz val="11"/>
        <color theme="1"/>
        <rFont val="Calibri"/>
        <family val="2"/>
        <scheme val="minor"/>
      </rPr>
      <t xml:space="preserve"> (masse volumique du gaz en kg/m</t>
    </r>
    <r>
      <rPr>
        <vertAlign val="superscript"/>
        <sz val="11"/>
        <color theme="1"/>
        <rFont val="Calibri"/>
        <family val="2"/>
        <scheme val="minor"/>
      </rPr>
      <t>3</t>
    </r>
    <r>
      <rPr>
        <sz val="11"/>
        <color theme="1"/>
        <rFont val="Calibri"/>
        <family val="2"/>
        <scheme val="minor"/>
      </rPr>
      <t>)</t>
    </r>
  </si>
  <si>
    <t>&lt;== à renseigner obligatoirement (cf. rubrique 9 de la fiche de données de sécurité du gaz)</t>
  </si>
  <si>
    <t>Limite inférieure d'explosivité (LIE)</t>
  </si>
  <si>
    <t xml:space="preserve">Pour les mélanges de gaz, indiquer en "charge bouteille" la proportion en gaz inflammable uniquement </t>
  </si>
  <si>
    <r>
      <t>Charge en hydrogène à indiquer en cellule B13 : 7,5 x 10% = 0,75 m</t>
    </r>
    <r>
      <rPr>
        <vertAlign val="superscript"/>
        <sz val="11"/>
        <color theme="1"/>
        <rFont val="Calibri"/>
        <family val="2"/>
        <scheme val="minor"/>
      </rPr>
      <t>3</t>
    </r>
  </si>
  <si>
    <r>
      <t>Charge totale de la bouteille indiquée sur l'étiquette de la bouteille : 7,5 m</t>
    </r>
    <r>
      <rPr>
        <vertAlign val="superscript"/>
        <sz val="11"/>
        <color theme="1"/>
        <rFont val="Calibri"/>
        <family val="2"/>
        <scheme val="minor"/>
      </rPr>
      <t>3</t>
    </r>
  </si>
  <si>
    <t xml:space="preserve">Pour les mélanges de gaz, indiquer en "charge bouteille" la proportion en gaz toxique/corrosif uniquement </t>
  </si>
  <si>
    <r>
      <t>Charge totale de la bouteille indiquée sur l'étiquette de la bouteille : 10 m</t>
    </r>
    <r>
      <rPr>
        <vertAlign val="superscript"/>
        <sz val="11"/>
        <color theme="1"/>
        <rFont val="Calibri"/>
        <family val="2"/>
        <scheme val="minor"/>
      </rPr>
      <t>3</t>
    </r>
  </si>
  <si>
    <r>
      <t>Charge en CO à indiquer en cellule B13 : 10 x 10% = 1 m</t>
    </r>
    <r>
      <rPr>
        <vertAlign val="superscript"/>
        <sz val="11"/>
        <color theme="1"/>
        <rFont val="Calibri"/>
        <family val="2"/>
        <scheme val="minor"/>
      </rPr>
      <t>3</t>
    </r>
  </si>
  <si>
    <t>Exemple : bouteille L50 OTO SL19 Air Liquide (azote 90% - CO 10%)</t>
  </si>
  <si>
    <t>Exemple : bouteille L50 HYD-105 Air Liquide (argon 90% - hydrogène 10%)</t>
  </si>
  <si>
    <r>
      <t>Pour les mélanges de gaz, indiquer en "charge bouteille" la proportion en CO</t>
    </r>
    <r>
      <rPr>
        <b/>
        <vertAlign val="subscript"/>
        <sz val="11"/>
        <color theme="1"/>
        <rFont val="Calibri"/>
        <family val="2"/>
        <scheme val="minor"/>
      </rPr>
      <t>2</t>
    </r>
    <r>
      <rPr>
        <b/>
        <sz val="11"/>
        <color theme="1"/>
        <rFont val="Calibri"/>
        <family val="2"/>
        <scheme val="minor"/>
      </rPr>
      <t xml:space="preserve"> uniquement </t>
    </r>
  </si>
  <si>
    <r>
      <t>Exemple : bouteille L50 Air Liquide argon 90% - CO</t>
    </r>
    <r>
      <rPr>
        <vertAlign val="subscript"/>
        <sz val="11"/>
        <color theme="1"/>
        <rFont val="Calibri"/>
        <family val="2"/>
        <scheme val="minor"/>
      </rPr>
      <t>2</t>
    </r>
    <r>
      <rPr>
        <sz val="11"/>
        <color theme="1"/>
        <rFont val="Calibri"/>
        <family val="2"/>
        <scheme val="minor"/>
      </rPr>
      <t xml:space="preserve"> 10%</t>
    </r>
  </si>
  <si>
    <r>
      <t>Charge totale de la bouteille indiquée sur l'étiquette de la bouteille : 11,1 m</t>
    </r>
    <r>
      <rPr>
        <vertAlign val="superscript"/>
        <sz val="11"/>
        <color theme="1"/>
        <rFont val="Calibri"/>
        <family val="2"/>
        <scheme val="minor"/>
      </rPr>
      <t>3</t>
    </r>
  </si>
  <si>
    <r>
      <t>Charge en CO</t>
    </r>
    <r>
      <rPr>
        <vertAlign val="subscript"/>
        <sz val="11"/>
        <color theme="1"/>
        <rFont val="Calibri"/>
        <family val="2"/>
        <scheme val="minor"/>
      </rPr>
      <t>2</t>
    </r>
    <r>
      <rPr>
        <sz val="11"/>
        <color theme="1"/>
        <rFont val="Calibri"/>
        <family val="2"/>
        <scheme val="minor"/>
      </rPr>
      <t xml:space="preserve"> à indiquer en cellule B13 : 11,1 x 10% = 1,1 m</t>
    </r>
    <r>
      <rPr>
        <vertAlign val="superscript"/>
        <sz val="11"/>
        <color theme="1"/>
        <rFont val="Calibri"/>
        <family val="2"/>
        <scheme val="minor"/>
      </rPr>
      <t>3</t>
    </r>
  </si>
  <si>
    <t>Hélium</t>
  </si>
  <si>
    <t>Méthane</t>
  </si>
  <si>
    <r>
      <t>CH</t>
    </r>
    <r>
      <rPr>
        <vertAlign val="subscript"/>
        <sz val="11"/>
        <color theme="1"/>
        <rFont val="Calibri"/>
        <family val="2"/>
        <scheme val="minor"/>
      </rPr>
      <t>4</t>
    </r>
  </si>
  <si>
    <t>Marge de sécurité  (%)</t>
  </si>
  <si>
    <t>estimation du volume occupé par le mobilier et les équipements</t>
  </si>
  <si>
    <t>En cas de nécessité d'installer une détection de gaz, le tableau suivant indique les seuils d'alarme à régler et la conduite à tenir selon le 1er ou 2e seuil :</t>
  </si>
  <si>
    <r>
      <t>Outil d'aide à la détermination du besoin d'installation d'une détection de CO</t>
    </r>
    <r>
      <rPr>
        <b/>
        <vertAlign val="subscript"/>
        <sz val="14"/>
        <color theme="1"/>
        <rFont val="Calibri"/>
        <family val="2"/>
        <scheme val="minor"/>
      </rPr>
      <t>2</t>
    </r>
    <r>
      <rPr>
        <b/>
        <sz val="14"/>
        <color theme="1"/>
        <rFont val="Calibri"/>
        <family val="2"/>
        <scheme val="minor"/>
      </rPr>
      <t xml:space="preserve"> 
en cas de </t>
    </r>
    <r>
      <rPr>
        <b/>
        <u/>
        <sz val="14"/>
        <color theme="1"/>
        <rFont val="Calibri"/>
        <family val="2"/>
        <scheme val="minor"/>
      </rPr>
      <t xml:space="preserve">présence d'une </t>
    </r>
    <r>
      <rPr>
        <b/>
        <u/>
        <sz val="14"/>
        <color rgb="FFC00000"/>
        <rFont val="Calibri"/>
        <family val="2"/>
        <scheme val="minor"/>
      </rPr>
      <t>bouteille de CO</t>
    </r>
    <r>
      <rPr>
        <b/>
        <u/>
        <vertAlign val="subscript"/>
        <sz val="14"/>
        <color rgb="FFC00000"/>
        <rFont val="Calibri"/>
        <family val="2"/>
        <scheme val="minor"/>
      </rPr>
      <t>2</t>
    </r>
    <r>
      <rPr>
        <b/>
        <u/>
        <sz val="14"/>
        <color theme="1"/>
        <rFont val="Calibri"/>
        <family val="2"/>
        <scheme val="minor"/>
      </rPr>
      <t xml:space="preserve"> dans un local fermé</t>
    </r>
  </si>
  <si>
    <r>
      <t xml:space="preserve">Outil d'aide à la détermination du besoin d'installation d'une détection explosimétrie
en cas de </t>
    </r>
    <r>
      <rPr>
        <b/>
        <u/>
        <sz val="14"/>
        <color theme="1"/>
        <rFont val="Calibri"/>
        <family val="2"/>
        <scheme val="minor"/>
      </rPr>
      <t xml:space="preserve">présence d'une </t>
    </r>
    <r>
      <rPr>
        <b/>
        <u/>
        <sz val="14"/>
        <color rgb="FFC00000"/>
        <rFont val="Calibri"/>
        <family val="2"/>
        <scheme val="minor"/>
      </rPr>
      <t>bouteille de gaz inflammable</t>
    </r>
    <r>
      <rPr>
        <b/>
        <u/>
        <sz val="14"/>
        <color theme="1"/>
        <rFont val="Calibri"/>
        <family val="2"/>
        <scheme val="minor"/>
      </rPr>
      <t xml:space="preserve"> dans un local fermé</t>
    </r>
  </si>
  <si>
    <r>
      <t xml:space="preserve">Outil d'aide à la détermination du besoin d'installation d'une détection de gaz 
en cas de </t>
    </r>
    <r>
      <rPr>
        <b/>
        <u/>
        <sz val="14"/>
        <color theme="1"/>
        <rFont val="Calibri"/>
        <family val="2"/>
        <scheme val="minor"/>
      </rPr>
      <t xml:space="preserve">présence d'une </t>
    </r>
    <r>
      <rPr>
        <b/>
        <u/>
        <sz val="14"/>
        <color rgb="FFC00000"/>
        <rFont val="Calibri"/>
        <family val="2"/>
        <scheme val="minor"/>
      </rPr>
      <t>bouteille de gaz toxique et/ou corrosif</t>
    </r>
    <r>
      <rPr>
        <b/>
        <u/>
        <sz val="14"/>
        <color theme="1"/>
        <rFont val="Calibri"/>
        <family val="2"/>
        <scheme val="minor"/>
      </rPr>
      <t xml:space="preserve"> dans un local fermé</t>
    </r>
  </si>
  <si>
    <t>Pression de la bouteille (bar)</t>
  </si>
  <si>
    <r>
      <rPr>
        <b/>
        <sz val="10"/>
        <color theme="1"/>
        <rFont val="Calibri"/>
        <family val="2"/>
        <scheme val="minor"/>
      </rPr>
      <t>A contrario pour une bouteille d'oxygène</t>
    </r>
    <r>
      <rPr>
        <sz val="10"/>
        <color theme="1"/>
        <rFont val="Calibri"/>
        <family val="2"/>
        <scheme val="minor"/>
      </rPr>
      <t xml:space="preserve"> (extrait du support de la sensibilisation aux risques et dangers des gaz dispensée par les services de prévention du CNRS délégation Alsace et de l'université de Strasbourg) :</t>
    </r>
  </si>
  <si>
    <r>
      <t xml:space="preserve">&lt;== à renseigner obligatoirement </t>
    </r>
    <r>
      <rPr>
        <b/>
        <sz val="11"/>
        <color theme="1"/>
        <rFont val="Calibri"/>
        <family val="2"/>
        <scheme val="minor"/>
      </rPr>
      <t>en ppm</t>
    </r>
    <r>
      <rPr>
        <sz val="11"/>
        <color theme="1"/>
        <rFont val="Calibri"/>
        <family val="2"/>
        <scheme val="minor"/>
      </rPr>
      <t xml:space="preserve"> (cf. rubrique 8 de la fiche de données de sécurité du gaz)</t>
    </r>
  </si>
  <si>
    <t>si la pression reste constante (gaz comprimé liquéfié), utiliser l'outil correspondant au gaz (CO2 ou gaz toxique / corrosif)</t>
  </si>
  <si>
    <r>
      <rPr>
        <b/>
        <u/>
        <sz val="10"/>
        <color theme="1"/>
        <rFont val="Calibri"/>
        <family val="2"/>
        <scheme val="minor"/>
      </rPr>
      <t>Rappel</t>
    </r>
    <r>
      <rPr>
        <u/>
        <sz val="10"/>
        <color theme="1"/>
        <rFont val="Calibri"/>
        <family val="2"/>
        <scheme val="minor"/>
      </rPr>
      <t xml:space="preserve"> (infographie extraite du guide méthodologique et opérationnel Inserm "La prévention des risques liés aux gaz")</t>
    </r>
  </si>
  <si>
    <r>
      <t xml:space="preserve">Outil d'aide à la détermination du besoin d'installation d'une détection de gaz 
en cas de </t>
    </r>
    <r>
      <rPr>
        <b/>
        <u/>
        <sz val="14"/>
        <color theme="1"/>
        <rFont val="Calibri"/>
        <family val="2"/>
        <scheme val="minor"/>
      </rPr>
      <t xml:space="preserve">présence d'une </t>
    </r>
    <r>
      <rPr>
        <b/>
        <u/>
        <sz val="14"/>
        <color rgb="FFFF0000"/>
        <rFont val="Calibri"/>
        <family val="2"/>
        <scheme val="minor"/>
      </rPr>
      <t>bouteille de gaz inerte, d'oxygène ou d'un mélange de gaz</t>
    </r>
    <r>
      <rPr>
        <b/>
        <u/>
        <sz val="14"/>
        <color theme="1"/>
        <rFont val="Calibri"/>
        <family val="2"/>
        <scheme val="minor"/>
      </rPr>
      <t xml:space="preserve">  dans un local fermé</t>
    </r>
  </si>
  <si>
    <r>
      <t xml:space="preserve">Remarque : cet outil ne fonctionne que pour les </t>
    </r>
    <r>
      <rPr>
        <i/>
        <sz val="9"/>
        <color rgb="FFFF0000"/>
        <rFont val="Calibri"/>
        <family val="2"/>
        <scheme val="minor"/>
      </rPr>
      <t>gaz comprimés non liquéfiés en bouteille</t>
    </r>
    <r>
      <rPr>
        <i/>
        <sz val="9"/>
        <color theme="1"/>
        <rFont val="Calibri"/>
        <family val="2"/>
        <scheme val="minor"/>
      </rPr>
      <t xml:space="preserve"> (= la pression de la bouteille diminue au fur et à mesure de la consommation en gaz). L'outil pour les gaz liquéfiés (la charge en gaz de la bouteille est indiquée en kg et la pression de la bouteille reste constante jusqu'à ce qu'elle soit vide) prend en compte la charge en gaz de la bouteille au lieu de la pression de la bouteille. Exemples de gaz liquéfiés en bouteille sous pression : dioxyde de carbone (</t>
    </r>
    <r>
      <rPr>
        <sz val="9"/>
        <color theme="1"/>
        <rFont val="Aptos Narrow"/>
        <charset val="1"/>
      </rPr>
      <t>≥</t>
    </r>
    <r>
      <rPr>
        <i/>
        <sz val="9"/>
        <color theme="1"/>
        <rFont val="Calibri"/>
        <family val="2"/>
      </rPr>
      <t xml:space="preserve"> S01)</t>
    </r>
    <r>
      <rPr>
        <i/>
        <sz val="9"/>
        <color theme="1"/>
        <rFont val="Calibri"/>
        <family val="2"/>
        <scheme val="minor"/>
      </rPr>
      <t>, protoxyde d'azote, chlore, propane</t>
    </r>
  </si>
  <si>
    <t>Scénario d'un incident vidant la bouteille combiné à un défaut de ventilation mécanique</t>
  </si>
  <si>
    <t>Scénario d'un incident d'évaporation / sublimation d'un fluide cryogénique combiné à un défaut de ventilation mécanique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</si>
</sst>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44">
    <font>
      <sz val="11"/>
      <color theme="1"/>
      <name val="Calibri"/>
      <family val="2"/>
      <scheme val="minor"/>
    </font>
    <font>
      <sz val="11"/>
      <color rgb="FFFF0000"/>
      <name val="Calibri"/>
      <family val="2"/>
      <scheme val="minor"/>
    </font>
    <font>
      <b/>
      <sz val="11"/>
      <color theme="1"/>
      <name val="Calibri"/>
      <family val="2"/>
      <scheme val="minor"/>
    </font>
    <font>
      <vertAlign val="superscript"/>
      <sz val="11"/>
      <color theme="1"/>
      <name val="Calibri"/>
      <family val="2"/>
      <scheme val="minor"/>
    </font>
    <font>
      <vertAlign val="subscript"/>
      <sz val="11"/>
      <color theme="1"/>
      <name val="Calibri"/>
      <family val="2"/>
      <scheme val="minor"/>
    </font>
    <font>
      <b/>
      <vertAlign val="subscript"/>
      <sz val="11"/>
      <color theme="1"/>
      <name val="Calibri"/>
      <family val="2"/>
      <scheme val="minor"/>
    </font>
    <font>
      <sz val="11"/>
      <name val="Calibri"/>
      <family val="2"/>
      <scheme val="minor"/>
    </font>
    <font>
      <sz val="9"/>
      <color indexed="81"/>
      <name val="Tahoma"/>
      <family val="2"/>
    </font>
    <font>
      <b/>
      <sz val="12"/>
      <color theme="1"/>
      <name val="Calibri"/>
      <family val="2"/>
      <scheme val="minor"/>
    </font>
    <font>
      <i/>
      <sz val="9"/>
      <color theme="1"/>
      <name val="Calibri"/>
      <family val="2"/>
      <scheme val="minor"/>
    </font>
    <font>
      <i/>
      <sz val="8"/>
      <color rgb="FFC00000"/>
      <name val="Calibri"/>
      <family val="2"/>
      <scheme val="minor"/>
    </font>
    <font>
      <b/>
      <i/>
      <sz val="9"/>
      <color theme="1"/>
      <name val="Calibri"/>
      <family val="2"/>
      <scheme val="minor"/>
    </font>
    <font>
      <b/>
      <sz val="11"/>
      <color rgb="FF0000FF"/>
      <name val="Calibri"/>
      <family val="2"/>
      <scheme val="minor"/>
    </font>
    <font>
      <sz val="8"/>
      <color indexed="81"/>
      <name val="Calibri"/>
      <family val="2"/>
      <scheme val="minor"/>
    </font>
    <font>
      <b/>
      <sz val="14"/>
      <color theme="1"/>
      <name val="Calibri"/>
      <family val="2"/>
      <scheme val="minor"/>
    </font>
    <font>
      <b/>
      <u/>
      <sz val="14"/>
      <color theme="1"/>
      <name val="Calibri"/>
      <family val="2"/>
      <scheme val="minor"/>
    </font>
    <font>
      <b/>
      <u/>
      <sz val="11"/>
      <color rgb="FF0000FF"/>
      <name val="Calibri"/>
      <family val="2"/>
      <scheme val="minor"/>
    </font>
    <font>
      <b/>
      <sz val="10"/>
      <name val="Arial Narrow"/>
      <family val="2"/>
    </font>
    <font>
      <i/>
      <sz val="9"/>
      <color rgb="FFFF0000"/>
      <name val="Calibri"/>
      <family val="2"/>
      <scheme val="minor"/>
    </font>
    <font>
      <sz val="11"/>
      <color theme="0" tint="-0.34998626667073579"/>
      <name val="Calibri"/>
      <family val="2"/>
      <scheme val="minor"/>
    </font>
    <font>
      <vertAlign val="superscript"/>
      <sz val="11"/>
      <color theme="0" tint="-0.34998626667073579"/>
      <name val="Calibri"/>
      <family val="2"/>
      <scheme val="minor"/>
    </font>
    <font>
      <b/>
      <sz val="11"/>
      <color rgb="FFFF0000"/>
      <name val="Calibri"/>
      <family val="2"/>
      <scheme val="minor"/>
    </font>
    <font>
      <vertAlign val="subscript"/>
      <sz val="11"/>
      <color theme="0" tint="-0.34998626667073579"/>
      <name val="Calibri"/>
      <family val="2"/>
      <scheme val="minor"/>
    </font>
    <font>
      <b/>
      <vertAlign val="subscript"/>
      <sz val="14"/>
      <color theme="1"/>
      <name val="Calibri"/>
      <family val="2"/>
      <scheme val="minor"/>
    </font>
    <font>
      <b/>
      <vertAlign val="subscript"/>
      <sz val="12"/>
      <color theme="1"/>
      <name val="Calibri"/>
      <family val="2"/>
      <scheme val="minor"/>
    </font>
    <font>
      <i/>
      <sz val="9"/>
      <name val="Calibri"/>
      <family val="2"/>
      <scheme val="minor"/>
    </font>
    <font>
      <b/>
      <sz val="12"/>
      <color rgb="FF0000FF"/>
      <name val="Calibri"/>
      <family val="2"/>
      <scheme val="minor"/>
    </font>
    <font>
      <b/>
      <vertAlign val="superscript"/>
      <sz val="12"/>
      <color rgb="FF0000FF"/>
      <name val="Calibri"/>
      <family val="2"/>
      <scheme val="minor"/>
    </font>
    <font>
      <sz val="12"/>
      <color theme="1"/>
      <name val="Calibri"/>
      <family val="2"/>
      <scheme val="minor"/>
    </font>
    <font>
      <b/>
      <vertAlign val="superscript"/>
      <sz val="11"/>
      <color rgb="FF0000FF"/>
      <name val="Calibri"/>
      <family val="2"/>
      <scheme val="minor"/>
    </font>
    <font>
      <i/>
      <sz val="8"/>
      <name val="Calibri"/>
      <family val="2"/>
      <scheme val="minor"/>
    </font>
    <font>
      <sz val="10"/>
      <color theme="1"/>
      <name val="Calibri"/>
      <family val="2"/>
      <scheme val="minor"/>
    </font>
    <font>
      <vertAlign val="superscript"/>
      <sz val="10"/>
      <color theme="1"/>
      <name val="Calibri"/>
      <family val="2"/>
      <scheme val="minor"/>
    </font>
    <font>
      <sz val="11"/>
      <color rgb="FF0000FF"/>
      <name val="Calibri"/>
      <family val="2"/>
      <scheme val="minor"/>
    </font>
    <font>
      <vertAlign val="superscript"/>
      <sz val="11"/>
      <color rgb="FF0000FF"/>
      <name val="Calibri"/>
      <family val="2"/>
      <scheme val="minor"/>
    </font>
    <font>
      <sz val="9"/>
      <color theme="1"/>
      <name val="Calibri"/>
      <family val="2"/>
      <scheme val="minor"/>
    </font>
    <font>
      <b/>
      <sz val="10"/>
      <color theme="1"/>
      <name val="Calibri"/>
      <family val="2"/>
      <scheme val="minor"/>
    </font>
    <font>
      <b/>
      <u/>
      <sz val="14"/>
      <color rgb="FFC00000"/>
      <name val="Calibri"/>
      <family val="2"/>
      <scheme val="minor"/>
    </font>
    <font>
      <b/>
      <u/>
      <vertAlign val="subscript"/>
      <sz val="14"/>
      <color rgb="FFC00000"/>
      <name val="Calibri"/>
      <family val="2"/>
      <scheme val="minor"/>
    </font>
    <font>
      <u/>
      <sz val="10"/>
      <color theme="1"/>
      <name val="Calibri"/>
      <family val="2"/>
      <scheme val="minor"/>
    </font>
    <font>
      <b/>
      <u/>
      <sz val="10"/>
      <color theme="1"/>
      <name val="Calibri"/>
      <family val="2"/>
      <scheme val="minor"/>
    </font>
    <font>
      <b/>
      <u/>
      <sz val="14"/>
      <color rgb="FFFF0000"/>
      <name val="Calibri"/>
      <family val="2"/>
      <scheme val="minor"/>
    </font>
    <font>
      <sz val="9"/>
      <color theme="1"/>
      <name val="Aptos Narrow"/>
      <charset val="1"/>
    </font>
    <font>
      <i/>
      <sz val="9"/>
      <color theme="1"/>
      <name val="Calibri"/>
      <family val="2"/>
    </font>
  </fonts>
  <fills count="8">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2">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pplyProtection="1">
      <alignment horizontal="center" vertical="center"/>
      <protection locked="0"/>
    </xf>
    <xf numFmtId="2" fontId="0" fillId="2" borderId="1" xfId="0" applyNumberFormat="1" applyFill="1" applyBorder="1" applyAlignment="1" applyProtection="1">
      <alignment horizontal="center" vertical="center"/>
      <protection locked="0"/>
    </xf>
    <xf numFmtId="1" fontId="0" fillId="2" borderId="1" xfId="0" applyNumberForma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5" borderId="1" xfId="0" applyFill="1" applyBorder="1" applyAlignment="1" applyProtection="1">
      <alignment horizontal="center" vertical="center" wrapText="1"/>
      <protection locked="0"/>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wrapText="1"/>
      <protection locked="0"/>
    </xf>
    <xf numFmtId="0" fontId="0" fillId="0" borderId="1" xfId="0" applyNumberFormat="1" applyBorder="1" applyAlignment="1" applyProtection="1">
      <alignment horizontal="center" vertical="center"/>
      <protection locked="0"/>
    </xf>
    <xf numFmtId="0" fontId="0" fillId="0" borderId="0" xfId="0" applyAlignment="1" applyProtection="1">
      <alignment horizontal="center" vertical="center"/>
      <protection locked="0"/>
    </xf>
    <xf numFmtId="0" fontId="8" fillId="0" borderId="0" xfId="0" applyFont="1" applyFill="1" applyAlignment="1" applyProtection="1">
      <alignment vertical="center"/>
    </xf>
    <xf numFmtId="0" fontId="0" fillId="0" borderId="0" xfId="0" applyAlignment="1" applyProtection="1">
      <alignment vertical="center"/>
    </xf>
    <xf numFmtId="0" fontId="10" fillId="0" borderId="0" xfId="0" applyFont="1" applyAlignment="1" applyProtection="1">
      <alignment vertical="center"/>
    </xf>
    <xf numFmtId="0" fontId="2" fillId="0" borderId="0" xfId="0" applyFont="1" applyAlignment="1" applyProtection="1">
      <alignment vertical="center"/>
    </xf>
    <xf numFmtId="0" fontId="9" fillId="0" borderId="0" xfId="0" applyFont="1" applyAlignment="1" applyProtection="1">
      <alignment wrapText="1"/>
    </xf>
    <xf numFmtId="0" fontId="0" fillId="0" borderId="0" xfId="0" applyAlignment="1" applyProtection="1"/>
    <xf numFmtId="0" fontId="11" fillId="0" borderId="0" xfId="0" applyFont="1" applyAlignment="1" applyProtection="1"/>
    <xf numFmtId="0" fontId="0" fillId="0" borderId="0" xfId="0" applyAlignment="1" applyProtection="1">
      <alignment vertical="center" wrapText="1"/>
    </xf>
    <xf numFmtId="0" fontId="2" fillId="0" borderId="1" xfId="0" applyFont="1" applyBorder="1" applyAlignment="1" applyProtection="1">
      <alignment horizontal="center" vertical="center" wrapText="1"/>
    </xf>
    <xf numFmtId="0" fontId="0" fillId="0" borderId="1" xfId="0" applyBorder="1" applyAlignment="1" applyProtection="1">
      <alignment horizontal="center" vertical="center" wrapText="1"/>
    </xf>
    <xf numFmtId="2" fontId="0" fillId="0" borderId="1" xfId="0" applyNumberFormat="1" applyBorder="1" applyAlignment="1" applyProtection="1">
      <alignment horizontal="center" vertical="center"/>
    </xf>
    <xf numFmtId="0" fontId="0" fillId="0" borderId="4" xfId="0" applyBorder="1" applyAlignment="1" applyProtection="1">
      <alignment horizontal="center" vertical="center" wrapText="1"/>
    </xf>
    <xf numFmtId="0" fontId="0" fillId="0" borderId="0" xfId="0" applyAlignment="1" applyProtection="1">
      <alignment horizontal="center" vertical="center"/>
    </xf>
    <xf numFmtId="0" fontId="0" fillId="0" borderId="5" xfId="0" applyBorder="1" applyAlignment="1" applyProtection="1">
      <alignment horizontal="center" vertical="center" wrapText="1"/>
    </xf>
    <xf numFmtId="164" fontId="0" fillId="0" borderId="1" xfId="0" applyNumberFormat="1" applyBorder="1" applyAlignment="1" applyProtection="1">
      <alignment horizontal="center" vertical="center"/>
    </xf>
    <xf numFmtId="0" fontId="2" fillId="0" borderId="4" xfId="0" applyFont="1" applyBorder="1" applyAlignment="1" applyProtection="1">
      <alignment horizontal="center" vertical="center" wrapText="1"/>
    </xf>
    <xf numFmtId="0" fontId="2" fillId="0" borderId="0" xfId="0" applyFont="1" applyAlignment="1" applyProtection="1">
      <alignment horizontal="center" vertical="center"/>
    </xf>
    <xf numFmtId="2" fontId="2" fillId="0" borderId="1" xfId="0" applyNumberFormat="1" applyFont="1" applyBorder="1" applyAlignment="1" applyProtection="1">
      <alignment horizontal="center" vertical="center"/>
    </xf>
    <xf numFmtId="0" fontId="6" fillId="0" borderId="0" xfId="0" applyFont="1" applyAlignment="1" applyProtection="1">
      <alignment vertical="center"/>
    </xf>
    <xf numFmtId="0" fontId="2" fillId="0" borderId="5" xfId="0" applyFont="1" applyBorder="1" applyAlignment="1" applyProtection="1">
      <alignment horizontal="center" vertical="center" wrapText="1"/>
    </xf>
    <xf numFmtId="0" fontId="0" fillId="0" borderId="0" xfId="0" applyBorder="1" applyAlignment="1" applyProtection="1">
      <alignment vertical="top"/>
    </xf>
    <xf numFmtId="0" fontId="0" fillId="0" borderId="0" xfId="0" applyBorder="1" applyAlignment="1" applyProtection="1">
      <alignment vertical="top" wrapText="1"/>
    </xf>
    <xf numFmtId="0" fontId="31" fillId="0" borderId="0" xfId="0" applyFont="1" applyAlignment="1" applyProtection="1">
      <alignment vertical="center"/>
    </xf>
    <xf numFmtId="0" fontId="35" fillId="0" borderId="7" xfId="0" applyFont="1" applyBorder="1" applyAlignment="1" applyProtection="1">
      <alignment horizontal="left" vertical="center"/>
    </xf>
    <xf numFmtId="0" fontId="35" fillId="0" borderId="0" xfId="0" applyFont="1" applyAlignment="1" applyProtection="1">
      <alignment horizontal="left" vertical="center"/>
    </xf>
    <xf numFmtId="0" fontId="6" fillId="0" borderId="0" xfId="0" applyFont="1" applyAlignment="1" applyProtection="1">
      <alignment horizontal="left" vertical="center" wrapText="1"/>
    </xf>
    <xf numFmtId="0" fontId="6" fillId="0" borderId="0" xfId="0" applyFont="1" applyAlignment="1" applyProtection="1">
      <alignment horizontal="left" vertical="center"/>
    </xf>
    <xf numFmtId="0" fontId="2" fillId="7" borderId="8" xfId="0" applyFont="1" applyFill="1" applyBorder="1" applyAlignment="1" applyProtection="1">
      <alignment horizontal="right" vertical="center" wrapText="1"/>
    </xf>
    <xf numFmtId="165" fontId="2" fillId="7" borderId="9" xfId="0" applyNumberFormat="1" applyFont="1" applyFill="1" applyBorder="1" applyAlignment="1" applyProtection="1">
      <alignment horizontal="center" vertical="center" wrapText="1"/>
    </xf>
    <xf numFmtId="0" fontId="2" fillId="7" borderId="10" xfId="0" applyFont="1" applyFill="1" applyBorder="1" applyAlignment="1" applyProtection="1">
      <alignment horizontal="left" vertical="center" wrapText="1"/>
    </xf>
    <xf numFmtId="0" fontId="21" fillId="0" borderId="0" xfId="0" applyFont="1" applyAlignment="1" applyProtection="1">
      <alignment horizontal="left" vertical="center"/>
    </xf>
    <xf numFmtId="0" fontId="0" fillId="0" borderId="0" xfId="0" applyAlignment="1" applyProtection="1">
      <alignment horizontal="center" vertical="center" wrapText="1"/>
    </xf>
    <xf numFmtId="0" fontId="33" fillId="0" borderId="0" xfId="0" applyFont="1" applyAlignment="1" applyProtection="1">
      <alignment horizontal="left" vertical="center" wrapText="1"/>
    </xf>
    <xf numFmtId="49" fontId="0" fillId="0" borderId="0" xfId="0" applyNumberFormat="1" applyAlignment="1" applyProtection="1">
      <alignment horizontal="left" vertical="center"/>
    </xf>
    <xf numFmtId="0" fontId="2" fillId="0" borderId="1" xfId="0" applyFont="1" applyBorder="1" applyAlignment="1" applyProtection="1">
      <alignment horizontal="left" vertical="center" wrapText="1"/>
    </xf>
    <xf numFmtId="49" fontId="8" fillId="0" borderId="0" xfId="0" applyNumberFormat="1" applyFont="1" applyAlignment="1" applyProtection="1">
      <alignment horizontal="left" vertical="center"/>
    </xf>
    <xf numFmtId="0" fontId="0" fillId="0" borderId="0" xfId="0" applyAlignment="1" applyProtection="1">
      <alignment horizontal="left" vertical="center" wrapText="1"/>
    </xf>
    <xf numFmtId="0" fontId="19" fillId="0" borderId="0" xfId="0" applyFont="1" applyAlignment="1" applyProtection="1">
      <alignment horizontal="center" wrapText="1"/>
    </xf>
    <xf numFmtId="0" fontId="19" fillId="0" borderId="0" xfId="0" applyFont="1" applyAlignment="1" applyProtection="1">
      <alignment horizontal="left" wrapText="1"/>
    </xf>
    <xf numFmtId="0" fontId="2" fillId="0" borderId="0" xfId="0" applyFont="1" applyAlignment="1" applyProtection="1">
      <alignment horizontal="center" vertical="center" wrapText="1"/>
    </xf>
    <xf numFmtId="0" fontId="2" fillId="7" borderId="8" xfId="0" applyFont="1" applyFill="1" applyBorder="1" applyAlignment="1" applyProtection="1">
      <alignment horizontal="center" vertical="center" wrapText="1"/>
    </xf>
    <xf numFmtId="0" fontId="0" fillId="0" borderId="0" xfId="0" applyAlignment="1" applyProtection="1">
      <alignment horizontal="right" vertical="center"/>
    </xf>
    <xf numFmtId="9" fontId="0" fillId="0" borderId="0" xfId="0" applyNumberFormat="1" applyAlignment="1" applyProtection="1">
      <alignment vertical="center"/>
    </xf>
    <xf numFmtId="0" fontId="19" fillId="0" borderId="0" xfId="0" applyFont="1" applyAlignment="1" applyProtection="1">
      <alignment horizontal="center" vertical="center" wrapText="1"/>
    </xf>
    <xf numFmtId="0" fontId="19" fillId="0" borderId="0" xfId="0" applyFont="1" applyAlignment="1" applyProtection="1">
      <alignment horizontal="left" vertical="center" wrapText="1"/>
    </xf>
    <xf numFmtId="0" fontId="2" fillId="0" borderId="0" xfId="0" applyFont="1" applyAlignment="1" applyProtection="1">
      <alignment horizontal="left" vertical="center" wrapText="1"/>
    </xf>
    <xf numFmtId="0" fontId="19" fillId="0" borderId="0" xfId="0" applyFont="1" applyAlignment="1" applyProtection="1">
      <alignment horizontal="right" wrapText="1"/>
    </xf>
    <xf numFmtId="0" fontId="19" fillId="0" borderId="0" xfId="0" applyFont="1" applyAlignment="1" applyProtection="1">
      <alignment horizontal="right" vertical="center" wrapText="1"/>
    </xf>
    <xf numFmtId="165" fontId="19" fillId="0" borderId="0" xfId="0" applyNumberFormat="1" applyFont="1" applyAlignment="1" applyProtection="1">
      <alignment horizontal="right" vertical="center" wrapText="1"/>
    </xf>
    <xf numFmtId="0" fontId="2" fillId="6" borderId="8" xfId="0" applyFont="1" applyFill="1" applyBorder="1" applyAlignment="1" applyProtection="1">
      <alignment horizontal="right" vertical="center" wrapText="1"/>
    </xf>
    <xf numFmtId="165" fontId="2" fillId="6" borderId="9" xfId="0" applyNumberFormat="1" applyFont="1" applyFill="1" applyBorder="1" applyAlignment="1" applyProtection="1">
      <alignment horizontal="right" vertical="center" wrapText="1"/>
    </xf>
    <xf numFmtId="0" fontId="2" fillId="6" borderId="10" xfId="0" applyFont="1" applyFill="1" applyBorder="1" applyAlignment="1" applyProtection="1">
      <alignment horizontal="left" vertical="center" wrapText="1"/>
    </xf>
    <xf numFmtId="0" fontId="0" fillId="0" borderId="0" xfId="0" applyAlignment="1" applyProtection="1">
      <alignment horizontal="right" vertical="center" wrapText="1"/>
    </xf>
    <xf numFmtId="0" fontId="2" fillId="7" borderId="9" xfId="0" applyFont="1" applyFill="1" applyBorder="1" applyAlignment="1" applyProtection="1">
      <alignment horizontal="right" vertical="center" wrapText="1"/>
    </xf>
    <xf numFmtId="49" fontId="0" fillId="0" borderId="0" xfId="0" applyNumberFormat="1" applyAlignment="1" applyProtection="1">
      <alignment horizontal="left" vertical="center" wrapText="1"/>
    </xf>
    <xf numFmtId="0" fontId="39" fillId="0" borderId="0" xfId="0" applyFont="1" applyAlignment="1" applyProtection="1">
      <alignment vertical="center"/>
    </xf>
    <xf numFmtId="0" fontId="14" fillId="3" borderId="0" xfId="0" applyFont="1" applyFill="1" applyAlignment="1" applyProtection="1">
      <alignment horizontal="center" vertical="center" wrapText="1"/>
    </xf>
    <xf numFmtId="0" fontId="31" fillId="0" borderId="0" xfId="0" applyFont="1" applyAlignment="1" applyProtection="1">
      <alignment vertical="center" wrapText="1"/>
    </xf>
    <xf numFmtId="0" fontId="16" fillId="0" borderId="0" xfId="0" applyFont="1" applyAlignment="1" applyProtection="1">
      <alignment horizontal="left"/>
    </xf>
    <xf numFmtId="0" fontId="0" fillId="0" borderId="0" xfId="0" applyAlignment="1" applyProtection="1">
      <alignment horizontal="center" vertical="center" wrapText="1"/>
    </xf>
    <xf numFmtId="0" fontId="0" fillId="0" borderId="2" xfId="0" applyBorder="1" applyAlignment="1" applyProtection="1">
      <alignment horizontal="center" vertical="center" wrapText="1"/>
    </xf>
    <xf numFmtId="0" fontId="30" fillId="0" borderId="0" xfId="0" applyFont="1" applyAlignment="1" applyProtection="1">
      <alignment horizontal="center" vertical="center"/>
    </xf>
    <xf numFmtId="0" fontId="12" fillId="0" borderId="0" xfId="0" applyFont="1" applyAlignment="1" applyProtection="1">
      <alignment horizontal="center" vertical="center"/>
    </xf>
    <xf numFmtId="0" fontId="1" fillId="0" borderId="3"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xf>
    <xf numFmtId="0" fontId="6" fillId="2" borderId="1"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xf>
    <xf numFmtId="0" fontId="2" fillId="0" borderId="2" xfId="0" applyFont="1" applyBorder="1" applyAlignment="1" applyProtection="1">
      <alignment horizontal="center" vertical="center" wrapText="1"/>
    </xf>
    <xf numFmtId="0" fontId="0" fillId="0" borderId="5" xfId="0" applyBorder="1" applyAlignment="1" applyProtection="1">
      <alignment horizontal="center" vertical="top" wrapText="1"/>
    </xf>
    <xf numFmtId="0" fontId="0" fillId="0" borderId="6" xfId="0" applyBorder="1" applyAlignment="1" applyProtection="1">
      <alignment horizontal="center" vertical="top" wrapText="1"/>
    </xf>
    <xf numFmtId="0" fontId="9" fillId="0" borderId="0" xfId="0" applyFont="1" applyAlignment="1" applyProtection="1">
      <alignment horizontal="left" wrapText="1"/>
    </xf>
    <xf numFmtId="0" fontId="35" fillId="0" borderId="7" xfId="0" applyFont="1" applyBorder="1" applyAlignment="1" applyProtection="1">
      <alignment horizontal="left" vertical="center"/>
      <protection locked="0"/>
    </xf>
    <xf numFmtId="0" fontId="35" fillId="0" borderId="0" xfId="0" applyFont="1" applyAlignment="1" applyProtection="1">
      <alignment horizontal="left" vertical="center"/>
      <protection locked="0"/>
    </xf>
    <xf numFmtId="0" fontId="2" fillId="0" borderId="5" xfId="0" applyFont="1" applyBorder="1" applyAlignment="1" applyProtection="1">
      <alignment horizontal="center" vertical="top" wrapText="1"/>
    </xf>
    <xf numFmtId="0" fontId="2" fillId="0" borderId="6" xfId="0" applyFont="1" applyBorder="1" applyAlignment="1" applyProtection="1">
      <alignment horizontal="center" vertical="top" wrapText="1"/>
    </xf>
    <xf numFmtId="0" fontId="17" fillId="0" borderId="7" xfId="0" applyFont="1" applyBorder="1" applyAlignment="1" applyProtection="1">
      <alignment horizontal="left" vertical="center"/>
    </xf>
    <xf numFmtId="0" fontId="17" fillId="0" borderId="0" xfId="0" applyFont="1" applyAlignment="1" applyProtection="1">
      <alignment horizontal="left" vertical="center"/>
    </xf>
    <xf numFmtId="0" fontId="17" fillId="0" borderId="0" xfId="0" applyFont="1" applyFill="1" applyAlignment="1" applyProtection="1">
      <alignment horizontal="left" vertical="center"/>
    </xf>
    <xf numFmtId="0" fontId="17" fillId="0" borderId="7" xfId="0" applyFont="1" applyBorder="1" applyAlignment="1" applyProtection="1">
      <alignment horizontal="center" vertical="center"/>
    </xf>
    <xf numFmtId="0" fontId="17" fillId="0" borderId="0" xfId="0" applyFont="1" applyAlignment="1" applyProtection="1">
      <alignment horizontal="center" vertical="center"/>
    </xf>
    <xf numFmtId="0" fontId="25" fillId="0" borderId="0" xfId="0" applyFont="1" applyAlignment="1" applyProtection="1">
      <alignment horizontal="left" wrapText="1"/>
    </xf>
    <xf numFmtId="0" fontId="0" fillId="0" borderId="1" xfId="0" applyBorder="1" applyAlignment="1">
      <alignment horizontal="center" vertical="center"/>
    </xf>
    <xf numFmtId="0" fontId="8" fillId="0" borderId="0" xfId="0" applyFont="1" applyFill="1" applyAlignment="1" applyProtection="1">
      <alignment vertical="center"/>
      <protection locked="0"/>
    </xf>
    <xf numFmtId="0" fontId="10" fillId="0" borderId="0" xfId="0" applyFont="1" applyAlignment="1" applyProtection="1">
      <alignment vertical="center"/>
      <protection locked="0"/>
    </xf>
    <xf numFmtId="0" fontId="8" fillId="0" borderId="0" xfId="0" applyFont="1" applyFill="1" applyAlignment="1" applyProtection="1">
      <alignment horizontal="center" vertical="center"/>
    </xf>
  </cellXfs>
  <cellStyles count="1">
    <cellStyle name="Normal" xfId="0" builtinId="0"/>
  </cellStyles>
  <dxfs count="7">
    <dxf>
      <font>
        <color rgb="FF9C0006"/>
      </font>
      <fill>
        <patternFill>
          <bgColor rgb="FFFFC7CE"/>
        </patternFill>
      </fill>
    </dxf>
    <dxf>
      <font>
        <color rgb="FF9C0006"/>
      </font>
      <fill>
        <patternFill>
          <bgColor rgb="FFFFC7CE"/>
        </patternFill>
      </fill>
    </dxf>
    <dxf>
      <fill>
        <patternFill>
          <bgColor rgb="FFFF99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5050"/>
      <color rgb="FF0000FF"/>
      <color rgb="FFFF9999"/>
      <color rgb="FFFF7C8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82550</xdr:colOff>
      <xdr:row>0</xdr:row>
      <xdr:rowOff>69850</xdr:rowOff>
    </xdr:from>
    <xdr:to>
      <xdr:col>8</xdr:col>
      <xdr:colOff>422351</xdr:colOff>
      <xdr:row>0</xdr:row>
      <xdr:rowOff>409654</xdr:rowOff>
    </xdr:to>
    <xdr:pic>
      <xdr:nvPicPr>
        <xdr:cNvPr id="5" name="Image 4">
          <a:extLst>
            <a:ext uri="{FF2B5EF4-FFF2-40B4-BE49-F238E27FC236}">
              <a16:creationId xmlns:a16="http://schemas.microsoft.com/office/drawing/2014/main" id="{FD0867C0-97F8-45DE-AEF1-3EDB8938F7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8600" y="69850"/>
          <a:ext cx="339801" cy="339804"/>
        </a:xfrm>
        <a:prstGeom prst="rect">
          <a:avLst/>
        </a:prstGeom>
      </xdr:spPr>
    </xdr:pic>
    <xdr:clientData/>
  </xdr:twoCellAnchor>
  <xdr:twoCellAnchor>
    <xdr:from>
      <xdr:col>8</xdr:col>
      <xdr:colOff>476250</xdr:colOff>
      <xdr:row>0</xdr:row>
      <xdr:rowOff>146050</xdr:rowOff>
    </xdr:from>
    <xdr:to>
      <xdr:col>9</xdr:col>
      <xdr:colOff>609600</xdr:colOff>
      <xdr:row>0</xdr:row>
      <xdr:rowOff>336550</xdr:rowOff>
    </xdr:to>
    <xdr:sp macro="" textlink="">
      <xdr:nvSpPr>
        <xdr:cNvPr id="6" name="ZoneTexte 5">
          <a:extLst>
            <a:ext uri="{FF2B5EF4-FFF2-40B4-BE49-F238E27FC236}">
              <a16:creationId xmlns:a16="http://schemas.microsoft.com/office/drawing/2014/main" id="{E04A5F93-A356-BF83-20C5-4313F6E272A3}"/>
            </a:ext>
          </a:extLst>
        </xdr:cNvPr>
        <xdr:cNvSpPr txBox="1"/>
      </xdr:nvSpPr>
      <xdr:spPr>
        <a:xfrm>
          <a:off x="6972300" y="146050"/>
          <a:ext cx="7747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l"/>
          <a:r>
            <a:rPr lang="fr-FR" sz="800" b="1">
              <a:solidFill>
                <a:srgbClr val="002060"/>
              </a:solidFill>
              <a:latin typeface="Arial Narrow" panose="020B0606020202030204" pitchFamily="34" charset="0"/>
            </a:rPr>
            <a:t>délégation Alsace</a:t>
          </a:r>
        </a:p>
      </xdr:txBody>
    </xdr:sp>
    <xdr:clientData/>
  </xdr:twoCellAnchor>
  <xdr:twoCellAnchor>
    <xdr:from>
      <xdr:col>1</xdr:col>
      <xdr:colOff>19049</xdr:colOff>
      <xdr:row>40</xdr:row>
      <xdr:rowOff>95251</xdr:rowOff>
    </xdr:from>
    <xdr:to>
      <xdr:col>9</xdr:col>
      <xdr:colOff>9524</xdr:colOff>
      <xdr:row>60</xdr:row>
      <xdr:rowOff>25634</xdr:rowOff>
    </xdr:to>
    <xdr:pic>
      <xdr:nvPicPr>
        <xdr:cNvPr id="7" name="Image 4">
          <a:extLst>
            <a:ext uri="{FF2B5EF4-FFF2-40B4-BE49-F238E27FC236}">
              <a16:creationId xmlns:a16="http://schemas.microsoft.com/office/drawing/2014/main" id="{33794D56-7085-39CC-089C-9648799F23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5774" y="9896476"/>
          <a:ext cx="6315075" cy="3740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19049</xdr:colOff>
      <xdr:row>62</xdr:row>
      <xdr:rowOff>88451</xdr:rowOff>
    </xdr:from>
    <xdr:to>
      <xdr:col>8</xdr:col>
      <xdr:colOff>120474</xdr:colOff>
      <xdr:row>73</xdr:row>
      <xdr:rowOff>132648</xdr:rowOff>
    </xdr:to>
    <xdr:pic>
      <xdr:nvPicPr>
        <xdr:cNvPr id="8" name="Image 7">
          <a:extLst>
            <a:ext uri="{FF2B5EF4-FFF2-40B4-BE49-F238E27FC236}">
              <a16:creationId xmlns:a16="http://schemas.microsoft.com/office/drawing/2014/main" id="{3D9441C8-66A2-2FBB-43BF-5F94C384D2F1}"/>
            </a:ext>
          </a:extLst>
        </xdr:cNvPr>
        <xdr:cNvPicPr>
          <a:picLocks noChangeAspect="1"/>
        </xdr:cNvPicPr>
      </xdr:nvPicPr>
      <xdr:blipFill>
        <a:blip xmlns:r="http://schemas.openxmlformats.org/officeDocument/2006/relationships" r:embed="rId3"/>
        <a:stretch>
          <a:fillRect/>
        </a:stretch>
      </xdr:blipFill>
      <xdr:spPr>
        <a:xfrm>
          <a:off x="507999" y="13525051"/>
          <a:ext cx="6480000" cy="2069847"/>
        </a:xfrm>
        <a:prstGeom prst="rect">
          <a:avLst/>
        </a:prstGeom>
      </xdr:spPr>
    </xdr:pic>
    <xdr:clientData/>
  </xdr:twoCellAnchor>
  <xdr:twoCellAnchor editAs="oneCell">
    <xdr:from>
      <xdr:col>1</xdr:col>
      <xdr:colOff>0</xdr:colOff>
      <xdr:row>76</xdr:row>
      <xdr:rowOff>25400</xdr:rowOff>
    </xdr:from>
    <xdr:to>
      <xdr:col>8</xdr:col>
      <xdr:colOff>101425</xdr:colOff>
      <xdr:row>95</xdr:row>
      <xdr:rowOff>105870</xdr:rowOff>
    </xdr:to>
    <xdr:pic>
      <xdr:nvPicPr>
        <xdr:cNvPr id="9" name="Image 8">
          <a:extLst>
            <a:ext uri="{FF2B5EF4-FFF2-40B4-BE49-F238E27FC236}">
              <a16:creationId xmlns:a16="http://schemas.microsoft.com/office/drawing/2014/main" id="{1487784F-D4C3-9390-F95A-004DB5FE56A9}"/>
            </a:ext>
          </a:extLst>
        </xdr:cNvPr>
        <xdr:cNvPicPr>
          <a:picLocks noChangeAspect="1"/>
        </xdr:cNvPicPr>
      </xdr:nvPicPr>
      <xdr:blipFill rotWithShape="1">
        <a:blip xmlns:r="http://schemas.openxmlformats.org/officeDocument/2006/relationships" r:embed="rId4"/>
        <a:srcRect t="3247"/>
        <a:stretch/>
      </xdr:blipFill>
      <xdr:spPr>
        <a:xfrm>
          <a:off x="488950" y="16198850"/>
          <a:ext cx="6480000" cy="3579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31750</xdr:colOff>
      <xdr:row>34</xdr:row>
      <xdr:rowOff>107950</xdr:rowOff>
    </xdr:from>
    <xdr:to>
      <xdr:col>7</xdr:col>
      <xdr:colOff>425408</xdr:colOff>
      <xdr:row>54</xdr:row>
      <xdr:rowOff>50800</xdr:rowOff>
    </xdr:to>
    <xdr:pic>
      <xdr:nvPicPr>
        <xdr:cNvPr id="2" name="Image 4">
          <a:extLst>
            <a:ext uri="{FF2B5EF4-FFF2-40B4-BE49-F238E27FC236}">
              <a16:creationId xmlns:a16="http://schemas.microsoft.com/office/drawing/2014/main" id="{A4084452-2CF8-4A8B-ABFA-5927523BB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7340600"/>
          <a:ext cx="6502358" cy="362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39</xdr:row>
      <xdr:rowOff>139700</xdr:rowOff>
    </xdr:from>
    <xdr:to>
      <xdr:col>7</xdr:col>
      <xdr:colOff>361950</xdr:colOff>
      <xdr:row>41</xdr:row>
      <xdr:rowOff>59400</xdr:rowOff>
    </xdr:to>
    <xdr:sp macro="" textlink="">
      <xdr:nvSpPr>
        <xdr:cNvPr id="3" name="Rectangle : coins arrondis 2">
          <a:extLst>
            <a:ext uri="{FF2B5EF4-FFF2-40B4-BE49-F238E27FC236}">
              <a16:creationId xmlns:a16="http://schemas.microsoft.com/office/drawing/2014/main" id="{4E343FCC-821B-66CC-B146-15389A832FF7}"/>
            </a:ext>
          </a:extLst>
        </xdr:cNvPr>
        <xdr:cNvSpPr/>
      </xdr:nvSpPr>
      <xdr:spPr>
        <a:xfrm>
          <a:off x="95250" y="8083550"/>
          <a:ext cx="6375400" cy="28800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127000</xdr:colOff>
      <xdr:row>0</xdr:row>
      <xdr:rowOff>82550</xdr:rowOff>
    </xdr:from>
    <xdr:to>
      <xdr:col>9</xdr:col>
      <xdr:colOff>31750</xdr:colOff>
      <xdr:row>0</xdr:row>
      <xdr:rowOff>422354</xdr:rowOff>
    </xdr:to>
    <xdr:grpSp>
      <xdr:nvGrpSpPr>
        <xdr:cNvPr id="6" name="Groupe 5">
          <a:extLst>
            <a:ext uri="{FF2B5EF4-FFF2-40B4-BE49-F238E27FC236}">
              <a16:creationId xmlns:a16="http://schemas.microsoft.com/office/drawing/2014/main" id="{808F3361-EC91-404E-874C-6086E165BB64}"/>
            </a:ext>
          </a:extLst>
        </xdr:cNvPr>
        <xdr:cNvGrpSpPr/>
      </xdr:nvGrpSpPr>
      <xdr:grpSpPr>
        <a:xfrm>
          <a:off x="6251575" y="82550"/>
          <a:ext cx="1123950" cy="339804"/>
          <a:chOff x="6251575" y="82550"/>
          <a:chExt cx="1123950" cy="339804"/>
        </a:xfrm>
      </xdr:grpSpPr>
      <xdr:pic>
        <xdr:nvPicPr>
          <xdr:cNvPr id="5" name="Image 4">
            <a:extLst>
              <a:ext uri="{FF2B5EF4-FFF2-40B4-BE49-F238E27FC236}">
                <a16:creationId xmlns:a16="http://schemas.microsoft.com/office/drawing/2014/main" id="{A69FAF31-D7CA-4FC9-B5A9-AF5A4D9329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51575" y="82550"/>
            <a:ext cx="339801" cy="339804"/>
          </a:xfrm>
          <a:prstGeom prst="rect">
            <a:avLst/>
          </a:prstGeom>
        </xdr:spPr>
      </xdr:pic>
      <xdr:sp macro="" textlink="">
        <xdr:nvSpPr>
          <xdr:cNvPr id="7" name="ZoneTexte 6">
            <a:extLst>
              <a:ext uri="{FF2B5EF4-FFF2-40B4-BE49-F238E27FC236}">
                <a16:creationId xmlns:a16="http://schemas.microsoft.com/office/drawing/2014/main" id="{DD5BA47F-E626-47C3-A419-5826B6130270}"/>
              </a:ext>
            </a:extLst>
          </xdr:cNvPr>
          <xdr:cNvSpPr txBox="1"/>
        </xdr:nvSpPr>
        <xdr:spPr>
          <a:xfrm>
            <a:off x="6664325" y="165100"/>
            <a:ext cx="7112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l"/>
            <a:r>
              <a:rPr lang="fr-FR" sz="800" b="1">
                <a:solidFill>
                  <a:srgbClr val="002060"/>
                </a:solidFill>
                <a:latin typeface="Arial Narrow" panose="020B0606020202030204" pitchFamily="34" charset="0"/>
              </a:rPr>
              <a:t>délégation Alsace</a:t>
            </a:r>
          </a:p>
        </xdr:txBody>
      </xdr:sp>
    </xdr:grpSp>
    <xdr:clientData/>
  </xdr:twoCellAnchor>
  <xdr:twoCellAnchor editAs="oneCell">
    <xdr:from>
      <xdr:col>0</xdr:col>
      <xdr:colOff>12700</xdr:colOff>
      <xdr:row>57</xdr:row>
      <xdr:rowOff>76201</xdr:rowOff>
    </xdr:from>
    <xdr:to>
      <xdr:col>7</xdr:col>
      <xdr:colOff>124725</xdr:colOff>
      <xdr:row>73</xdr:row>
      <xdr:rowOff>179314</xdr:rowOff>
    </xdr:to>
    <xdr:pic>
      <xdr:nvPicPr>
        <xdr:cNvPr id="4" name="Image 3">
          <a:extLst>
            <a:ext uri="{FF2B5EF4-FFF2-40B4-BE49-F238E27FC236}">
              <a16:creationId xmlns:a16="http://schemas.microsoft.com/office/drawing/2014/main" id="{D8B5B095-59D8-DDBD-525A-3FEEEE6E710F}"/>
            </a:ext>
          </a:extLst>
        </xdr:cNvPr>
        <xdr:cNvPicPr>
          <a:picLocks noChangeAspect="1"/>
        </xdr:cNvPicPr>
      </xdr:nvPicPr>
      <xdr:blipFill>
        <a:blip xmlns:r="http://schemas.openxmlformats.org/officeDocument/2006/relationships" r:embed="rId3"/>
        <a:stretch>
          <a:fillRect/>
        </a:stretch>
      </xdr:blipFill>
      <xdr:spPr>
        <a:xfrm>
          <a:off x="12700" y="11334751"/>
          <a:ext cx="6516000" cy="3049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127000</xdr:colOff>
      <xdr:row>0</xdr:row>
      <xdr:rowOff>82550</xdr:rowOff>
    </xdr:from>
    <xdr:to>
      <xdr:col>7</xdr:col>
      <xdr:colOff>466801</xdr:colOff>
      <xdr:row>0</xdr:row>
      <xdr:rowOff>422354</xdr:rowOff>
    </xdr:to>
    <xdr:pic>
      <xdr:nvPicPr>
        <xdr:cNvPr id="2" name="Image 1">
          <a:extLst>
            <a:ext uri="{FF2B5EF4-FFF2-40B4-BE49-F238E27FC236}">
              <a16:creationId xmlns:a16="http://schemas.microsoft.com/office/drawing/2014/main" id="{349DB396-B80B-41C5-BDC2-672B74DB1C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00" y="82550"/>
          <a:ext cx="339801" cy="339804"/>
        </a:xfrm>
        <a:prstGeom prst="rect">
          <a:avLst/>
        </a:prstGeom>
      </xdr:spPr>
    </xdr:pic>
    <xdr:clientData/>
  </xdr:twoCellAnchor>
  <xdr:twoCellAnchor>
    <xdr:from>
      <xdr:col>0</xdr:col>
      <xdr:colOff>50800</xdr:colOff>
      <xdr:row>33</xdr:row>
      <xdr:rowOff>88900</xdr:rowOff>
    </xdr:from>
    <xdr:to>
      <xdr:col>6</xdr:col>
      <xdr:colOff>596858</xdr:colOff>
      <xdr:row>53</xdr:row>
      <xdr:rowOff>31750</xdr:rowOff>
    </xdr:to>
    <xdr:pic>
      <xdr:nvPicPr>
        <xdr:cNvPr id="3" name="Image 4">
          <a:extLst>
            <a:ext uri="{FF2B5EF4-FFF2-40B4-BE49-F238E27FC236}">
              <a16:creationId xmlns:a16="http://schemas.microsoft.com/office/drawing/2014/main" id="{D5175155-E0C9-4C45-AA83-937F7AE756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0" y="7543800"/>
          <a:ext cx="6502358" cy="362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39</xdr:row>
      <xdr:rowOff>146050</xdr:rowOff>
    </xdr:from>
    <xdr:to>
      <xdr:col>6</xdr:col>
      <xdr:colOff>520700</xdr:colOff>
      <xdr:row>41</xdr:row>
      <xdr:rowOff>29750</xdr:rowOff>
    </xdr:to>
    <xdr:sp macro="" textlink="">
      <xdr:nvSpPr>
        <xdr:cNvPr id="4" name="Rectangle : coins arrondis 3">
          <a:extLst>
            <a:ext uri="{FF2B5EF4-FFF2-40B4-BE49-F238E27FC236}">
              <a16:creationId xmlns:a16="http://schemas.microsoft.com/office/drawing/2014/main" id="{E1EF62E7-7310-4422-A47D-8E6925D93D35}"/>
            </a:ext>
          </a:extLst>
        </xdr:cNvPr>
        <xdr:cNvSpPr/>
      </xdr:nvSpPr>
      <xdr:spPr>
        <a:xfrm>
          <a:off x="101600" y="8705850"/>
          <a:ext cx="6375400" cy="25200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558800</xdr:colOff>
      <xdr:row>0</xdr:row>
      <xdr:rowOff>152400</xdr:rowOff>
    </xdr:from>
    <xdr:to>
      <xdr:col>9</xdr:col>
      <xdr:colOff>50800</xdr:colOff>
      <xdr:row>0</xdr:row>
      <xdr:rowOff>342900</xdr:rowOff>
    </xdr:to>
    <xdr:sp macro="" textlink="">
      <xdr:nvSpPr>
        <xdr:cNvPr id="5" name="ZoneTexte 4">
          <a:extLst>
            <a:ext uri="{FF2B5EF4-FFF2-40B4-BE49-F238E27FC236}">
              <a16:creationId xmlns:a16="http://schemas.microsoft.com/office/drawing/2014/main" id="{436186FF-B738-44C8-8FD2-90E5EA416419}"/>
            </a:ext>
          </a:extLst>
        </xdr:cNvPr>
        <xdr:cNvSpPr txBox="1"/>
      </xdr:nvSpPr>
      <xdr:spPr>
        <a:xfrm>
          <a:off x="7137400" y="152400"/>
          <a:ext cx="7747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l"/>
          <a:r>
            <a:rPr lang="fr-FR" sz="800" b="1">
              <a:solidFill>
                <a:srgbClr val="002060"/>
              </a:solidFill>
              <a:latin typeface="Arial Narrow" panose="020B0606020202030204" pitchFamily="34" charset="0"/>
            </a:rPr>
            <a:t>délégation Alsace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127000</xdr:colOff>
      <xdr:row>0</xdr:row>
      <xdr:rowOff>82550</xdr:rowOff>
    </xdr:from>
    <xdr:to>
      <xdr:col>7</xdr:col>
      <xdr:colOff>466801</xdr:colOff>
      <xdr:row>0</xdr:row>
      <xdr:rowOff>422354</xdr:rowOff>
    </xdr:to>
    <xdr:pic>
      <xdr:nvPicPr>
        <xdr:cNvPr id="2" name="Image 1">
          <a:extLst>
            <a:ext uri="{FF2B5EF4-FFF2-40B4-BE49-F238E27FC236}">
              <a16:creationId xmlns:a16="http://schemas.microsoft.com/office/drawing/2014/main" id="{C6FF2DA4-06CC-4460-BF47-4BCDFE9857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9350" y="85725"/>
          <a:ext cx="339801" cy="339804"/>
        </a:xfrm>
        <a:prstGeom prst="rect">
          <a:avLst/>
        </a:prstGeom>
      </xdr:spPr>
    </xdr:pic>
    <xdr:clientData/>
  </xdr:twoCellAnchor>
  <xdr:twoCellAnchor>
    <xdr:from>
      <xdr:col>0</xdr:col>
      <xdr:colOff>50800</xdr:colOff>
      <xdr:row>35</xdr:row>
      <xdr:rowOff>88900</xdr:rowOff>
    </xdr:from>
    <xdr:to>
      <xdr:col>6</xdr:col>
      <xdr:colOff>596858</xdr:colOff>
      <xdr:row>55</xdr:row>
      <xdr:rowOff>31750</xdr:rowOff>
    </xdr:to>
    <xdr:pic>
      <xdr:nvPicPr>
        <xdr:cNvPr id="3" name="Image 4">
          <a:extLst>
            <a:ext uri="{FF2B5EF4-FFF2-40B4-BE49-F238E27FC236}">
              <a16:creationId xmlns:a16="http://schemas.microsoft.com/office/drawing/2014/main" id="{ADCCF69A-D57F-4CEF-9243-D27FAF502E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0" y="7543800"/>
          <a:ext cx="6502358" cy="362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42</xdr:row>
      <xdr:rowOff>177800</xdr:rowOff>
    </xdr:from>
    <xdr:to>
      <xdr:col>6</xdr:col>
      <xdr:colOff>520700</xdr:colOff>
      <xdr:row>44</xdr:row>
      <xdr:rowOff>61500</xdr:rowOff>
    </xdr:to>
    <xdr:sp macro="" textlink="">
      <xdr:nvSpPr>
        <xdr:cNvPr id="4" name="Rectangle : coins arrondis 3">
          <a:extLst>
            <a:ext uri="{FF2B5EF4-FFF2-40B4-BE49-F238E27FC236}">
              <a16:creationId xmlns:a16="http://schemas.microsoft.com/office/drawing/2014/main" id="{18B3691D-B85E-40CA-A525-900F3AED5455}"/>
            </a:ext>
          </a:extLst>
        </xdr:cNvPr>
        <xdr:cNvSpPr/>
      </xdr:nvSpPr>
      <xdr:spPr>
        <a:xfrm>
          <a:off x="101600" y="9290050"/>
          <a:ext cx="6375400" cy="25200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571500</xdr:colOff>
      <xdr:row>0</xdr:row>
      <xdr:rowOff>158750</xdr:rowOff>
    </xdr:from>
    <xdr:to>
      <xdr:col>9</xdr:col>
      <xdr:colOff>63500</xdr:colOff>
      <xdr:row>0</xdr:row>
      <xdr:rowOff>349250</xdr:rowOff>
    </xdr:to>
    <xdr:sp macro="" textlink="">
      <xdr:nvSpPr>
        <xdr:cNvPr id="5" name="ZoneTexte 4">
          <a:extLst>
            <a:ext uri="{FF2B5EF4-FFF2-40B4-BE49-F238E27FC236}">
              <a16:creationId xmlns:a16="http://schemas.microsoft.com/office/drawing/2014/main" id="{63184E98-1F90-4ACB-81DC-624865BEC290}"/>
            </a:ext>
          </a:extLst>
        </xdr:cNvPr>
        <xdr:cNvSpPr txBox="1"/>
      </xdr:nvSpPr>
      <xdr:spPr>
        <a:xfrm>
          <a:off x="7150100" y="158750"/>
          <a:ext cx="7747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l"/>
          <a:r>
            <a:rPr lang="fr-FR" sz="800" b="1">
              <a:solidFill>
                <a:srgbClr val="002060"/>
              </a:solidFill>
              <a:latin typeface="Arial Narrow" panose="020B0606020202030204" pitchFamily="34" charset="0"/>
            </a:rPr>
            <a:t>délégation Alsace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76200</xdr:colOff>
      <xdr:row>0</xdr:row>
      <xdr:rowOff>92075</xdr:rowOff>
    </xdr:from>
    <xdr:to>
      <xdr:col>7</xdr:col>
      <xdr:colOff>416001</xdr:colOff>
      <xdr:row>0</xdr:row>
      <xdr:rowOff>431879</xdr:rowOff>
    </xdr:to>
    <xdr:pic>
      <xdr:nvPicPr>
        <xdr:cNvPr id="4" name="Image 3">
          <a:extLst>
            <a:ext uri="{FF2B5EF4-FFF2-40B4-BE49-F238E27FC236}">
              <a16:creationId xmlns:a16="http://schemas.microsoft.com/office/drawing/2014/main" id="{3BCF5AE5-C67E-F9B3-0079-DAAA0182B4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48525" y="92075"/>
          <a:ext cx="339801" cy="339804"/>
        </a:xfrm>
        <a:prstGeom prst="rect">
          <a:avLst/>
        </a:prstGeom>
      </xdr:spPr>
    </xdr:pic>
    <xdr:clientData/>
  </xdr:twoCellAnchor>
  <xdr:twoCellAnchor>
    <xdr:from>
      <xdr:col>0</xdr:col>
      <xdr:colOff>57150</xdr:colOff>
      <xdr:row>23</xdr:row>
      <xdr:rowOff>114300</xdr:rowOff>
    </xdr:from>
    <xdr:to>
      <xdr:col>5</xdr:col>
      <xdr:colOff>641308</xdr:colOff>
      <xdr:row>43</xdr:row>
      <xdr:rowOff>57150</xdr:rowOff>
    </xdr:to>
    <xdr:pic>
      <xdr:nvPicPr>
        <xdr:cNvPr id="5" name="Image 4">
          <a:extLst>
            <a:ext uri="{FF2B5EF4-FFF2-40B4-BE49-F238E27FC236}">
              <a16:creationId xmlns:a16="http://schemas.microsoft.com/office/drawing/2014/main" id="{E55A00BA-3362-4434-A37C-9A4CFA4994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5092700"/>
          <a:ext cx="6502358" cy="362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158750</xdr:colOff>
      <xdr:row>27</xdr:row>
      <xdr:rowOff>12700</xdr:rowOff>
    </xdr:from>
    <xdr:to>
      <xdr:col>5</xdr:col>
      <xdr:colOff>565150</xdr:colOff>
      <xdr:row>30</xdr:row>
      <xdr:rowOff>63500</xdr:rowOff>
    </xdr:to>
    <xdr:sp macro="" textlink="">
      <xdr:nvSpPr>
        <xdr:cNvPr id="6" name="Rectangle : coins arrondis 5">
          <a:extLst>
            <a:ext uri="{FF2B5EF4-FFF2-40B4-BE49-F238E27FC236}">
              <a16:creationId xmlns:a16="http://schemas.microsoft.com/office/drawing/2014/main" id="{17CCEF25-8A76-480F-B4EF-9ECEAF2CC932}"/>
            </a:ext>
          </a:extLst>
        </xdr:cNvPr>
        <xdr:cNvSpPr/>
      </xdr:nvSpPr>
      <xdr:spPr>
        <a:xfrm>
          <a:off x="158750" y="5727700"/>
          <a:ext cx="6324600" cy="603250"/>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488950</xdr:colOff>
      <xdr:row>0</xdr:row>
      <xdr:rowOff>180975</xdr:rowOff>
    </xdr:from>
    <xdr:to>
      <xdr:col>9</xdr:col>
      <xdr:colOff>3175</xdr:colOff>
      <xdr:row>0</xdr:row>
      <xdr:rowOff>371475</xdr:rowOff>
    </xdr:to>
    <xdr:sp macro="" textlink="">
      <xdr:nvSpPr>
        <xdr:cNvPr id="8" name="ZoneTexte 7">
          <a:extLst>
            <a:ext uri="{FF2B5EF4-FFF2-40B4-BE49-F238E27FC236}">
              <a16:creationId xmlns:a16="http://schemas.microsoft.com/office/drawing/2014/main" id="{BC585BC7-8E48-4455-B6B4-DD4CC679C051}"/>
            </a:ext>
          </a:extLst>
        </xdr:cNvPr>
        <xdr:cNvSpPr txBox="1"/>
      </xdr:nvSpPr>
      <xdr:spPr>
        <a:xfrm>
          <a:off x="7661275" y="180975"/>
          <a:ext cx="7334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l"/>
          <a:r>
            <a:rPr lang="fr-FR" sz="800" b="1">
              <a:solidFill>
                <a:srgbClr val="002060"/>
              </a:solidFill>
              <a:latin typeface="Arial Narrow" panose="020B0606020202030204" pitchFamily="34" charset="0"/>
            </a:rPr>
            <a:t>délégation Alsace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E5CDF-CB49-476C-A8BB-A9D90A916588}">
  <sheetPr>
    <tabColor rgb="FF92D050"/>
  </sheetPr>
  <dimension ref="A1:N98"/>
  <sheetViews>
    <sheetView showGridLines="0" tabSelected="1" zoomScaleNormal="100" workbookViewId="0">
      <selection activeCell="A8" sqref="A8"/>
    </sheetView>
  </sheetViews>
  <sheetFormatPr baseColWidth="10" defaultColWidth="9.140625" defaultRowHeight="15"/>
  <cols>
    <col min="1" max="1" width="7" style="12" customWidth="1"/>
    <col min="2" max="2" width="30.7109375" style="11" customWidth="1"/>
    <col min="3" max="3" width="8.7109375" style="12" customWidth="1"/>
    <col min="4" max="5" width="10.5703125" style="12" customWidth="1"/>
    <col min="6" max="6" width="9.140625" style="12"/>
    <col min="7" max="7" width="6.85546875" style="12" customWidth="1"/>
    <col min="8" max="8" width="14.7109375" style="12" customWidth="1"/>
    <col min="9" max="9" width="9.140625" style="12"/>
    <col min="10" max="11" width="9.140625" style="12" customWidth="1"/>
    <col min="12" max="16384" width="9.140625" style="12"/>
  </cols>
  <sheetData>
    <row r="1" spans="1:12" s="17" customFormat="1" ht="62.1" customHeight="1">
      <c r="A1" s="72" t="s">
        <v>121</v>
      </c>
      <c r="B1" s="72"/>
      <c r="C1" s="72"/>
      <c r="D1" s="72"/>
      <c r="E1" s="72"/>
      <c r="F1" s="72"/>
      <c r="G1" s="72"/>
      <c r="H1" s="72"/>
      <c r="I1" s="16"/>
      <c r="J1" s="16"/>
      <c r="K1" s="99"/>
      <c r="L1" s="16"/>
    </row>
    <row r="2" spans="1:12" s="17" customFormat="1">
      <c r="A2" s="77" t="s">
        <v>54</v>
      </c>
      <c r="B2" s="77"/>
      <c r="C2" s="77"/>
      <c r="D2" s="77"/>
      <c r="E2" s="77"/>
      <c r="F2" s="77"/>
      <c r="G2" s="77"/>
      <c r="H2" s="18"/>
      <c r="I2" s="100"/>
      <c r="J2" s="100"/>
      <c r="K2" s="100"/>
      <c r="L2" s="18"/>
    </row>
    <row r="3" spans="1:12" s="17" customFormat="1" ht="23.1" customHeight="1">
      <c r="A3" s="78" t="s">
        <v>123</v>
      </c>
      <c r="B3" s="78"/>
      <c r="C3" s="78"/>
      <c r="D3" s="78"/>
      <c r="E3" s="78"/>
      <c r="F3" s="78"/>
      <c r="G3" s="78"/>
      <c r="H3" s="19"/>
      <c r="I3" s="19"/>
      <c r="J3" s="19"/>
      <c r="K3" s="19"/>
      <c r="L3" s="19"/>
    </row>
    <row r="4" spans="1:12" s="21" customFormat="1" ht="51.6" customHeight="1">
      <c r="A4" s="87" t="s">
        <v>122</v>
      </c>
      <c r="B4" s="87"/>
      <c r="C4" s="87"/>
      <c r="D4" s="87"/>
      <c r="E4" s="87"/>
      <c r="F4" s="87"/>
      <c r="G4" s="87"/>
      <c r="H4" s="87"/>
      <c r="I4" s="87"/>
      <c r="J4" s="87"/>
      <c r="K4" s="20"/>
      <c r="L4" s="20"/>
    </row>
    <row r="5" spans="1:12" s="17" customFormat="1" ht="18.600000000000001" customHeight="1">
      <c r="A5" s="22" t="s">
        <v>51</v>
      </c>
      <c r="B5" s="23"/>
    </row>
    <row r="6" spans="1:12" s="17" customFormat="1" ht="11.1" customHeight="1">
      <c r="B6" s="23"/>
    </row>
    <row r="7" spans="1:12" s="17" customFormat="1" ht="45">
      <c r="B7" s="24" t="s">
        <v>29</v>
      </c>
      <c r="C7" s="25" t="s">
        <v>50</v>
      </c>
      <c r="D7" s="25" t="s">
        <v>49</v>
      </c>
      <c r="E7" s="25" t="s">
        <v>48</v>
      </c>
    </row>
    <row r="8" spans="1:12">
      <c r="B8" s="13" t="s">
        <v>30</v>
      </c>
      <c r="C8" s="6"/>
      <c r="D8" s="13" t="s">
        <v>32</v>
      </c>
      <c r="E8" s="13" t="s">
        <v>32</v>
      </c>
    </row>
    <row r="9" spans="1:12">
      <c r="B9" s="13" t="s">
        <v>31</v>
      </c>
      <c r="C9" s="6"/>
      <c r="D9" s="13" t="s">
        <v>32</v>
      </c>
      <c r="E9" s="13" t="s">
        <v>32</v>
      </c>
    </row>
    <row r="10" spans="1:12">
      <c r="B10" s="6"/>
      <c r="C10" s="6"/>
      <c r="D10" s="14" t="str">
        <f>IF(ISBLANK($B10),"",IF($B10=Travail!$F$3,Travail!$H$3,IF($B10=Travail!$F$4,Travail!$H$4,IF($B10=Travail!$F$5,Travail!$H$5,IF($B10=Travail!$F$6,Travail!$H$6,IF($B10=Travail!$F$7,Travail!$H$7,"Erreur"))))))</f>
        <v/>
      </c>
      <c r="E10" s="14" t="str">
        <f>IF(ISBLANK($B10),"",IF($B10=Travail!$F$3,Travail!$I$3,IF($B10=Travail!$F$4,Travail!$I$4,IF($B10=Travail!$F$5,Travail!$I$5,IF($B10=Travail!$F$6,Travail!$I$6,IF($B10=Travail!$F$7,Travail!$I$7,"Erreur"))))))</f>
        <v/>
      </c>
    </row>
    <row r="11" spans="1:12">
      <c r="B11" s="6"/>
      <c r="C11" s="6"/>
      <c r="D11" s="14" t="str">
        <f>IF(ISBLANK($B11),"",IF($B11=Travail!$F$3,Travail!$H$3,IF($B11=Travail!$F$4,Travail!$H$4,IF($B11=Travail!$F$5,Travail!$H$5,IF($B11=Travail!$F$6,Travail!$H$6,IF($B11=Travail!$F$7,Travail!$H$7,"Erreur"))))))</f>
        <v/>
      </c>
      <c r="E11" s="14" t="str">
        <f>IF(ISBLANK($B11),"",IF($B11=Travail!$F$3,Travail!$I$3,IF($B11=Travail!$F$4,Travail!$I$4,IF($B11=Travail!$F$5,Travail!$I$5,IF($B11=Travail!$F$6,Travail!$I$6,IF($B11=Travail!$F$7,Travail!$I$7,"Erreur"))))))</f>
        <v/>
      </c>
    </row>
    <row r="12" spans="1:12">
      <c r="B12" s="6"/>
      <c r="C12" s="6"/>
      <c r="D12" s="14" t="str">
        <f>IF(ISBLANK($B12),"",IF($B12=Travail!$F$3,Travail!$H$3,IF($B12=Travail!$F$4,Travail!$H$4,IF($B12=Travail!$F$5,Travail!$H$5,IF($B12=Travail!$F$6,Travail!$H$6,IF($B12=Travail!$F$7,Travail!$H$7,"Erreur"))))))</f>
        <v/>
      </c>
      <c r="E12" s="14" t="str">
        <f>IF(ISBLANK($B12),"",IF($B12=Travail!$F$3,Travail!$I$3,IF($B12=Travail!$F$4,Travail!$I$4,IF($B12=Travail!$F$5,Travail!$I$5,IF($B12=Travail!$F$6,Travail!$I$6,IF($B12=Travail!$F$7,Travail!$I$7,"Erreur"))))))</f>
        <v/>
      </c>
    </row>
    <row r="13" spans="1:12">
      <c r="B13" s="79" t="str">
        <f>IF(SUM(C8:C12)=0,"",IF(SUM(C8:C12)&lt;&gt;100,"Merci de vérifier la composition de votre mélange",""))</f>
        <v/>
      </c>
      <c r="C13" s="79"/>
      <c r="D13" s="80"/>
      <c r="E13" s="80"/>
    </row>
    <row r="14" spans="1:12" ht="28.5" customHeight="1">
      <c r="A14" s="17"/>
      <c r="B14" s="81" t="s">
        <v>35</v>
      </c>
      <c r="C14" s="81"/>
      <c r="D14" s="82" t="s">
        <v>38</v>
      </c>
      <c r="E14" s="82"/>
    </row>
    <row r="15" spans="1:12">
      <c r="A15" s="17"/>
      <c r="B15" s="23"/>
      <c r="C15" s="17"/>
    </row>
    <row r="16" spans="1:12" ht="18" customHeight="1">
      <c r="A16" s="17"/>
      <c r="B16" s="83" t="s">
        <v>0</v>
      </c>
      <c r="C16" s="84"/>
      <c r="D16" s="7"/>
    </row>
    <row r="17" spans="1:14" ht="18" customHeight="1">
      <c r="A17" s="17"/>
      <c r="B17" s="83" t="s">
        <v>1</v>
      </c>
      <c r="C17" s="84"/>
      <c r="D17" s="7"/>
    </row>
    <row r="18" spans="1:14" s="17" customFormat="1" ht="18" customHeight="1">
      <c r="B18" s="75" t="s">
        <v>2</v>
      </c>
      <c r="C18" s="76"/>
      <c r="D18" s="26">
        <f>D16*D17</f>
        <v>0</v>
      </c>
    </row>
    <row r="19" spans="1:14" ht="18" customHeight="1">
      <c r="A19" s="17"/>
      <c r="B19" s="83" t="s">
        <v>110</v>
      </c>
      <c r="C19" s="84"/>
      <c r="D19" s="8"/>
      <c r="E19" s="88" t="s">
        <v>111</v>
      </c>
      <c r="F19" s="89"/>
      <c r="G19" s="89"/>
      <c r="H19" s="89"/>
      <c r="I19" s="89"/>
      <c r="J19" s="89"/>
    </row>
    <row r="20" spans="1:14" ht="18" customHeight="1">
      <c r="A20" s="17"/>
      <c r="B20" s="75" t="s">
        <v>43</v>
      </c>
      <c r="C20" s="76"/>
      <c r="D20" s="26">
        <f>IF(OR($D$14=Travail!$K$3,$D$14=Travail!$K$5),D16*(1-0.01*D19),IF($D$14=Travail!$K$4,D18*(1-0.01*D19),""))</f>
        <v>0</v>
      </c>
    </row>
    <row r="21" spans="1:14">
      <c r="A21" s="17"/>
      <c r="B21" s="23"/>
      <c r="C21" s="17"/>
      <c r="D21" s="15"/>
    </row>
    <row r="22" spans="1:14" ht="18" customHeight="1">
      <c r="A22" s="17"/>
      <c r="B22" s="83" t="s">
        <v>12</v>
      </c>
      <c r="C22" s="84"/>
      <c r="D22" s="6"/>
      <c r="E22" s="17"/>
      <c r="F22" s="17"/>
      <c r="G22" s="17"/>
      <c r="H22" s="17"/>
      <c r="I22" s="17"/>
      <c r="J22" s="17"/>
      <c r="K22" s="17"/>
      <c r="L22" s="17"/>
      <c r="M22" s="17"/>
      <c r="N22" s="17"/>
    </row>
    <row r="23" spans="1:14" ht="18" customHeight="1">
      <c r="A23" s="17"/>
      <c r="B23" s="75" t="s">
        <v>13</v>
      </c>
      <c r="C23" s="76"/>
      <c r="D23" s="30" t="str">
        <f>IF(ISBLANK(D22),"",IF(D22=Travail!B3,Travail!D3,IF(D22=Travail!B4,Travail!D4,IF(D22=Travail!B5,Travail!D5,IF(D22=Travail!B6,Travail!D6,IF(D22=Travail!B7,Travail!D7,IF(D22=Travail!B8,Travail!D8,"Erreur")))))))</f>
        <v/>
      </c>
      <c r="E23" s="17"/>
      <c r="F23" s="17"/>
      <c r="G23" s="17"/>
      <c r="H23" s="17"/>
      <c r="I23" s="17"/>
      <c r="J23" s="17"/>
      <c r="K23" s="17"/>
      <c r="L23" s="17"/>
      <c r="M23" s="17"/>
      <c r="N23" s="17"/>
    </row>
    <row r="24" spans="1:14" ht="18" customHeight="1">
      <c r="A24" s="17"/>
      <c r="B24" s="83" t="s">
        <v>116</v>
      </c>
      <c r="C24" s="84"/>
      <c r="D24" s="8"/>
      <c r="E24" s="39" t="s">
        <v>119</v>
      </c>
      <c r="F24" s="40"/>
      <c r="G24" s="40"/>
      <c r="H24" s="40"/>
      <c r="I24" s="40"/>
      <c r="J24" s="40"/>
      <c r="K24" s="17"/>
      <c r="L24" s="17"/>
      <c r="M24" s="17"/>
      <c r="N24" s="17"/>
    </row>
    <row r="25" spans="1:14" ht="18" customHeight="1">
      <c r="A25" s="17"/>
      <c r="B25" s="75" t="s">
        <v>14</v>
      </c>
      <c r="C25" s="76"/>
      <c r="D25" s="26" t="str">
        <f>IF(D23="","",D23*D24)</f>
        <v/>
      </c>
      <c r="E25" s="17"/>
      <c r="F25" s="17"/>
      <c r="G25" s="17"/>
      <c r="H25" s="17"/>
      <c r="I25" s="17"/>
      <c r="J25" s="17"/>
      <c r="K25" s="17"/>
      <c r="L25" s="17"/>
      <c r="M25" s="17"/>
      <c r="N25" s="17"/>
    </row>
    <row r="26" spans="1:14" s="17" customFormat="1">
      <c r="B26" s="23"/>
    </row>
    <row r="27" spans="1:14" s="17" customFormat="1" ht="15" customHeight="1">
      <c r="B27" s="27" t="s">
        <v>46</v>
      </c>
      <c r="C27" s="32" t="s">
        <v>19</v>
      </c>
      <c r="D27" s="26" t="str">
        <f>IF($D$25="","",0.21*D$20-0.21*D$25+C$8/100*D$25)</f>
        <v/>
      </c>
    </row>
    <row r="28" spans="1:14" s="17" customFormat="1" ht="18">
      <c r="B28" s="29" t="str">
        <f>IF($D$14=Travail!$K$3,"la partie haute de la",IF($D$14=Travail!$K$4,"l'ensemble de la",IF($D$14=Travail!$K$5,"la partie basse de la","")))</f>
        <v>l'ensemble de la</v>
      </c>
      <c r="C28" s="32" t="s">
        <v>20</v>
      </c>
      <c r="D28" s="26" t="str">
        <f>IF(D25="","",0.79*D20-0.79*D25+C9/100*D25)</f>
        <v/>
      </c>
    </row>
    <row r="29" spans="1:14" s="17" customFormat="1">
      <c r="B29" s="85" t="s">
        <v>47</v>
      </c>
      <c r="C29" s="32" t="str">
        <f>IF(ISBLANK($B10),"",IF($B10=Travail!$F$3,Travail!$G$3,IF($B10=Travail!$F$4,Travail!$G$4,IF($B10=Travail!$F$5,Travail!$G$5,IF($B10=Travail!$F$6,Travail!$G$6,IF($B10=Travail!$F$7,Travail!$G$7,"Erreur"))))))</f>
        <v/>
      </c>
      <c r="D29" s="26" t="str">
        <f>IF($D$25="","",$C10/100*$D$25)</f>
        <v/>
      </c>
    </row>
    <row r="30" spans="1:14" s="17" customFormat="1">
      <c r="B30" s="85"/>
      <c r="C30" s="32" t="str">
        <f>IF(ISBLANK($B11),"",IF($B11=Travail!$F$3,Travail!$G$3,IF($B11=Travail!$F$4,Travail!$G$4,IF($B11=Travail!$F$5,Travail!$G$5,IF($B11=Travail!$F$6,Travail!$G$6,IF($B11=Travail!$F$8,Travail!$G$8,IF($B11=Travail!$F$7,Travail!$G$7,"Erreur")))))))</f>
        <v/>
      </c>
      <c r="D30" s="30" t="str">
        <f>IF($D$25="","",$C11/100*$D$25)</f>
        <v/>
      </c>
    </row>
    <row r="31" spans="1:14" s="17" customFormat="1">
      <c r="B31" s="86"/>
      <c r="C31" s="32" t="str">
        <f>IF(ISBLANK($B12),"",IF($B12=Travail!$F$3,Travail!$G$3,IF($B12=Travail!$F$4,Travail!$G$4,IF($B12=Travail!$F$5,Travail!$G$5,IF($B12=Travail!$F$6,Travail!$G$6,IF($B12=Travail!$F$8,Travail!$G$8,IF($B12=Travail!$F$7,Travail!$G$7,"Erreur")))))))</f>
        <v/>
      </c>
      <c r="D31" s="26" t="str">
        <f>IF($D$25="","",$C12/100*$D$25)</f>
        <v/>
      </c>
    </row>
    <row r="32" spans="1:14" s="17" customFormat="1" ht="21.95" customHeight="1">
      <c r="B32" s="23"/>
      <c r="C32" s="28"/>
      <c r="D32" s="28"/>
      <c r="E32" s="74" t="s">
        <v>52</v>
      </c>
      <c r="F32" s="74"/>
      <c r="G32" s="74"/>
      <c r="H32" s="74"/>
      <c r="I32" s="74"/>
      <c r="J32" s="74"/>
      <c r="K32" s="74"/>
    </row>
    <row r="33" spans="2:11" s="17" customFormat="1" ht="15" customHeight="1">
      <c r="B33" s="31" t="s">
        <v>44</v>
      </c>
      <c r="C33" s="32" t="s">
        <v>19</v>
      </c>
      <c r="D33" s="33" t="str">
        <f>IF($D$25="","",$D27*100/SUM($D$27:$D$31))</f>
        <v/>
      </c>
      <c r="E33" s="95" t="str">
        <f>IF(OR(D33&gt;=Travail!D11,D33&lt;=Travail!D12),"Détection O2 nécessaire !","")</f>
        <v>Détection O2 nécessaire !</v>
      </c>
      <c r="F33" s="96"/>
      <c r="G33" s="96"/>
      <c r="H33" s="34"/>
      <c r="I33" s="34"/>
      <c r="J33" s="34"/>
      <c r="K33" s="34"/>
    </row>
    <row r="34" spans="2:11" s="17" customFormat="1" ht="18">
      <c r="B34" s="35" t="str">
        <f>IF($D$14=Travail!$K$3,"la partie haute de la",IF($D$14=Travail!$K$4,"l'ensemble de la",IF($D$14=Travail!$K$5,"la partie basse de la","")))</f>
        <v>l'ensemble de la</v>
      </c>
      <c r="C34" s="32" t="s">
        <v>20</v>
      </c>
      <c r="D34" s="33" t="str">
        <f>IF($D$25="","",$D28*100/SUM($D$27:$D$31))</f>
        <v/>
      </c>
      <c r="E34" s="34"/>
      <c r="F34" s="34"/>
      <c r="G34" s="34"/>
      <c r="H34" s="34"/>
      <c r="I34" s="34"/>
      <c r="J34" s="34"/>
      <c r="K34" s="34"/>
    </row>
    <row r="35" spans="2:11" s="17" customFormat="1">
      <c r="B35" s="90" t="s">
        <v>45</v>
      </c>
      <c r="C35" s="32" t="str">
        <f>IF(ISBLANK($B10),"",IF($B10=Travail!$F$3,Travail!$G$3,IF($B10=Travail!$F$4,Travail!$G$4,IF($B10=Travail!$F$5,Travail!$G$5,IF($B10=Travail!$F$6,Travail!$G$6,IF($B10=Travail!$F$7,Travail!$G$7,"Erreur"))))))</f>
        <v/>
      </c>
      <c r="D35" s="33" t="str">
        <f>IF($D$25="","",$D29*100/SUM($D$27:$D$31))</f>
        <v/>
      </c>
      <c r="E35" s="92" t="str">
        <f>IF(C35="","",IF(AND(D10="/",E10="/"),"",IF(D35&gt;=(D10/10),"Détection explosimètre nécessaire !","")))</f>
        <v/>
      </c>
      <c r="F35" s="93"/>
      <c r="G35" s="93"/>
      <c r="H35" s="94" t="str">
        <f>IFERROR(IF(C35="","",IF(AND(D10="/",E10="/"),"",IF(D35&gt;=(E10/10),"Détection nécessaire pour risque toxique/corrosif !",""))),"")</f>
        <v/>
      </c>
      <c r="I35" s="94"/>
      <c r="J35" s="94"/>
      <c r="K35" s="94"/>
    </row>
    <row r="36" spans="2:11" s="17" customFormat="1">
      <c r="B36" s="90"/>
      <c r="C36" s="32" t="str">
        <f>IF(ISBLANK($B11),"",IF($B11=Travail!$F$3,Travail!$G$3,IF($B11=Travail!$F$4,Travail!$G$4,IF($B11=Travail!$F$5,Travail!$G$5,IF($B11=Travail!$F$6,Travail!$G$6,IF($B11=Travail!$F$8,Travail!$G$8,IF($B11=Travail!$F$7,Travail!$G$7,"Erreur")))))))</f>
        <v/>
      </c>
      <c r="D36" s="33" t="str">
        <f>IF($D$25="","",$D30*100/SUM($D$27:$D$31))</f>
        <v/>
      </c>
      <c r="E36" s="92" t="str">
        <f>IF(C36="","",IF(AND(D11="/",E11="/"),"",IF(D36&gt;=(D11/10),"Détection explosimètrie nécessaire !","")))</f>
        <v/>
      </c>
      <c r="F36" s="93"/>
      <c r="G36" s="93"/>
      <c r="H36" s="94" t="str">
        <f>IFERROR(IF(D36&gt;=(E11/10),"Détection nécessaire pour risque toxique/corrosif !",""),"")</f>
        <v/>
      </c>
      <c r="I36" s="94"/>
      <c r="J36" s="94"/>
      <c r="K36" s="94"/>
    </row>
    <row r="37" spans="2:11" s="17" customFormat="1">
      <c r="B37" s="91"/>
      <c r="C37" s="32" t="str">
        <f>IF(ISBLANK($B12),"",IF($B12=Travail!$F$3,Travail!$G$3,IF($B12=Travail!$F$4,Travail!$G$4,IF($B12=Travail!$F$5,Travail!$G$5,IF($B12=Travail!$F$6,Travail!$G$6,IF($B12=Travail!$F$8,Travail!$G$8,IF($B12=Travail!$F$7,Travail!$G$7,"Erreur")))))))</f>
        <v/>
      </c>
      <c r="D37" s="33" t="str">
        <f>IF($D$25="","",$D31*100/SUM($D$27:$D$31))</f>
        <v/>
      </c>
      <c r="E37" s="92" t="str">
        <f t="shared" ref="E37" si="0">IF(C37="","",IF(AND(D12="/",E12="/"),"",IF(D37&gt;=(D12/10),"Détection explosimètre nécessaire !","")))</f>
        <v/>
      </c>
      <c r="F37" s="93"/>
      <c r="G37" s="93"/>
      <c r="H37" s="94" t="str">
        <f>IFERROR(IF(C37="","",IF(AND(D12="/",E12="/"),"",IF(D37&gt;=(E12/10),"Détection nécessaire pour risque toxique/corrosif !",""))),"")</f>
        <v/>
      </c>
      <c r="I37" s="94"/>
      <c r="J37" s="94"/>
      <c r="K37" s="94"/>
    </row>
    <row r="38" spans="2:11" s="17" customFormat="1">
      <c r="B38" s="23"/>
    </row>
    <row r="39" spans="2:11" s="17" customFormat="1">
      <c r="B39" s="23"/>
    </row>
    <row r="40" spans="2:11" s="17" customFormat="1">
      <c r="B40" s="36" t="s">
        <v>112</v>
      </c>
      <c r="C40" s="37"/>
      <c r="D40" s="37"/>
      <c r="E40" s="37"/>
      <c r="F40" s="37"/>
    </row>
    <row r="41" spans="2:11" s="17" customFormat="1">
      <c r="B41" s="37"/>
      <c r="C41" s="37"/>
      <c r="D41" s="37"/>
      <c r="E41" s="37"/>
      <c r="F41" s="37"/>
    </row>
    <row r="42" spans="2:11" s="17" customFormat="1">
      <c r="B42" s="37"/>
      <c r="C42" s="37"/>
      <c r="D42" s="37"/>
      <c r="E42" s="37"/>
      <c r="F42" s="37"/>
    </row>
    <row r="43" spans="2:11" s="17" customFormat="1">
      <c r="B43" s="37"/>
      <c r="C43" s="37"/>
      <c r="D43" s="37"/>
      <c r="E43" s="37"/>
      <c r="F43" s="37"/>
    </row>
    <row r="44" spans="2:11" s="17" customFormat="1">
      <c r="B44" s="37"/>
      <c r="C44" s="37"/>
      <c r="D44" s="37"/>
      <c r="E44" s="37"/>
      <c r="F44" s="37"/>
    </row>
    <row r="45" spans="2:11" s="17" customFormat="1">
      <c r="B45" s="37"/>
      <c r="C45" s="37"/>
      <c r="D45" s="37"/>
      <c r="E45" s="37"/>
      <c r="F45" s="37"/>
    </row>
    <row r="46" spans="2:11" s="17" customFormat="1">
      <c r="B46" s="23"/>
    </row>
    <row r="47" spans="2:11" s="17" customFormat="1">
      <c r="B47" s="23"/>
    </row>
    <row r="48" spans="2:11" s="17" customFormat="1">
      <c r="B48" s="23"/>
    </row>
    <row r="49" spans="2:2" s="17" customFormat="1">
      <c r="B49" s="23"/>
    </row>
    <row r="50" spans="2:2" s="17" customFormat="1">
      <c r="B50" s="23"/>
    </row>
    <row r="51" spans="2:2" s="17" customFormat="1">
      <c r="B51" s="23"/>
    </row>
    <row r="52" spans="2:2" s="17" customFormat="1">
      <c r="B52" s="23"/>
    </row>
    <row r="53" spans="2:2" s="17" customFormat="1">
      <c r="B53" s="23"/>
    </row>
    <row r="54" spans="2:2" s="17" customFormat="1">
      <c r="B54" s="23"/>
    </row>
    <row r="55" spans="2:2" s="17" customFormat="1">
      <c r="B55" s="23"/>
    </row>
    <row r="56" spans="2:2" s="17" customFormat="1">
      <c r="B56" s="23"/>
    </row>
    <row r="57" spans="2:2" s="17" customFormat="1">
      <c r="B57" s="23"/>
    </row>
    <row r="58" spans="2:2" s="17" customFormat="1">
      <c r="B58" s="23"/>
    </row>
    <row r="59" spans="2:2" s="17" customFormat="1">
      <c r="B59" s="23"/>
    </row>
    <row r="60" spans="2:2" s="17" customFormat="1">
      <c r="B60" s="23"/>
    </row>
    <row r="61" spans="2:2" s="17" customFormat="1">
      <c r="B61" s="23"/>
    </row>
    <row r="62" spans="2:2" s="17" customFormat="1">
      <c r="B62" s="71" t="s">
        <v>120</v>
      </c>
    </row>
    <row r="63" spans="2:2" s="17" customFormat="1">
      <c r="B63" s="23"/>
    </row>
    <row r="64" spans="2:2" s="17" customFormat="1">
      <c r="B64" s="23"/>
    </row>
    <row r="65" spans="2:9" s="17" customFormat="1">
      <c r="B65" s="23"/>
    </row>
    <row r="66" spans="2:9" s="17" customFormat="1">
      <c r="B66" s="23"/>
    </row>
    <row r="67" spans="2:9" s="17" customFormat="1">
      <c r="B67" s="23"/>
    </row>
    <row r="68" spans="2:9" s="17" customFormat="1">
      <c r="B68" s="23"/>
    </row>
    <row r="69" spans="2:9" s="17" customFormat="1">
      <c r="B69" s="23"/>
    </row>
    <row r="70" spans="2:9" s="17" customFormat="1">
      <c r="B70" s="23"/>
    </row>
    <row r="71" spans="2:9" s="17" customFormat="1">
      <c r="B71" s="23"/>
    </row>
    <row r="72" spans="2:9" s="17" customFormat="1">
      <c r="B72" s="23"/>
    </row>
    <row r="73" spans="2:9" s="17" customFormat="1">
      <c r="B73" s="23"/>
    </row>
    <row r="74" spans="2:9" s="17" customFormat="1">
      <c r="B74" s="23"/>
    </row>
    <row r="75" spans="2:9" s="17" customFormat="1">
      <c r="B75" s="23"/>
    </row>
    <row r="76" spans="2:9" s="17" customFormat="1" ht="27" customHeight="1">
      <c r="B76" s="73" t="s">
        <v>117</v>
      </c>
      <c r="C76" s="73"/>
      <c r="D76" s="73"/>
      <c r="E76" s="73"/>
      <c r="F76" s="73"/>
      <c r="G76" s="73"/>
      <c r="H76" s="73"/>
      <c r="I76" s="73"/>
    </row>
    <row r="77" spans="2:9" s="17" customFormat="1">
      <c r="B77" s="23"/>
    </row>
    <row r="78" spans="2:9" s="17" customFormat="1">
      <c r="B78" s="23"/>
    </row>
    <row r="79" spans="2:9" s="17" customFormat="1">
      <c r="B79" s="23"/>
    </row>
    <row r="80" spans="2:9" s="17" customFormat="1">
      <c r="B80" s="23"/>
    </row>
    <row r="81" spans="2:2" s="17" customFormat="1">
      <c r="B81" s="23"/>
    </row>
    <row r="82" spans="2:2" s="17" customFormat="1">
      <c r="B82" s="23"/>
    </row>
    <row r="83" spans="2:2" s="17" customFormat="1">
      <c r="B83" s="23"/>
    </row>
    <row r="84" spans="2:2" s="17" customFormat="1">
      <c r="B84" s="23"/>
    </row>
    <row r="85" spans="2:2" s="17" customFormat="1">
      <c r="B85" s="23"/>
    </row>
    <row r="86" spans="2:2" s="17" customFormat="1">
      <c r="B86" s="23"/>
    </row>
    <row r="87" spans="2:2" s="17" customFormat="1">
      <c r="B87" s="23"/>
    </row>
    <row r="88" spans="2:2" s="17" customFormat="1">
      <c r="B88" s="23"/>
    </row>
    <row r="89" spans="2:2" s="17" customFormat="1">
      <c r="B89" s="23"/>
    </row>
    <row r="90" spans="2:2" s="17" customFormat="1">
      <c r="B90" s="23"/>
    </row>
    <row r="91" spans="2:2" s="17" customFormat="1">
      <c r="B91" s="23"/>
    </row>
    <row r="92" spans="2:2" s="17" customFormat="1">
      <c r="B92" s="23"/>
    </row>
    <row r="93" spans="2:2" s="17" customFormat="1">
      <c r="B93" s="23"/>
    </row>
    <row r="94" spans="2:2" s="17" customFormat="1">
      <c r="B94" s="23"/>
    </row>
    <row r="95" spans="2:2" s="17" customFormat="1">
      <c r="B95" s="23"/>
    </row>
    <row r="96" spans="2:2" s="17" customFormat="1">
      <c r="B96" s="23"/>
    </row>
    <row r="97" spans="2:2" s="17" customFormat="1">
      <c r="B97" s="23"/>
    </row>
    <row r="98" spans="2:2" s="17" customFormat="1">
      <c r="B98" s="23"/>
    </row>
  </sheetData>
  <sheetProtection algorithmName="SHA-512" hashValue="Wc0OcMmtONT7OVTIRl3jnSzmepz0w4S/LauoQVf3jhb4z7OQqseo4KPu3xlFW4oT/IhSFZxa5d3FoT9H5uoCPg==" saltValue="oyUfM8bkypHg75EnxT0joQ==" spinCount="100000" sheet="1" objects="1" selectLockedCells="1"/>
  <mergeCells count="28">
    <mergeCell ref="E37:G37"/>
    <mergeCell ref="H37:K37"/>
    <mergeCell ref="E35:G35"/>
    <mergeCell ref="H35:K35"/>
    <mergeCell ref="E33:G33"/>
    <mergeCell ref="E36:G36"/>
    <mergeCell ref="H36:K36"/>
    <mergeCell ref="B20:C20"/>
    <mergeCell ref="B22:C22"/>
    <mergeCell ref="B23:C23"/>
    <mergeCell ref="B24:C24"/>
    <mergeCell ref="B25:C25"/>
    <mergeCell ref="A1:H1"/>
    <mergeCell ref="B76:I76"/>
    <mergeCell ref="E32:K32"/>
    <mergeCell ref="B18:C18"/>
    <mergeCell ref="A2:G2"/>
    <mergeCell ref="A3:G3"/>
    <mergeCell ref="B13:E13"/>
    <mergeCell ref="B14:C14"/>
    <mergeCell ref="D14:E14"/>
    <mergeCell ref="B16:C16"/>
    <mergeCell ref="B17:C17"/>
    <mergeCell ref="B29:B31"/>
    <mergeCell ref="A4:J4"/>
    <mergeCell ref="B19:C19"/>
    <mergeCell ref="E19:J19"/>
    <mergeCell ref="B35:B37"/>
  </mergeCells>
  <conditionalFormatting sqref="D35:D37">
    <cfRule type="cellIs" dxfId="4" priority="2" operator="greaterThan">
      <formula>"0,1*$E3"</formula>
    </cfRule>
    <cfRule type="cellIs" dxfId="3" priority="3" operator="greaterThan">
      <formula>0.1*$D10</formula>
    </cfRule>
  </conditionalFormatting>
  <conditionalFormatting sqref="E33:K37">
    <cfRule type="containsText" dxfId="2" priority="1" operator="containsText" text="détection">
      <formula>NOT(ISERROR(SEARCH("détection",E33)))</formula>
    </cfRule>
  </conditionalFormatting>
  <dataValidations count="5">
    <dataValidation type="decimal" operator="greaterThanOrEqual" allowBlank="1" showInputMessage="1" showErrorMessage="1" sqref="D16:D17 C8:C12 D24" xr:uid="{B91745FC-C25E-4313-82C9-1016A285A9D9}">
      <formula1>0</formula1>
    </dataValidation>
    <dataValidation type="list" errorStyle="warning" allowBlank="1" showInputMessage="1" showErrorMessage="1" sqref="D19" xr:uid="{C879B57E-7221-44DF-A687-A27BEE14C7CF}">
      <formula1>"10,30"</formula1>
    </dataValidation>
    <dataValidation type="list" allowBlank="1" showInputMessage="1" showErrorMessage="1" sqref="D14:E14" xr:uid="{DDC7B353-1ECB-466E-8656-0C0AC4A36302}">
      <formula1>Densite</formula1>
    </dataValidation>
    <dataValidation type="list" allowBlank="1" showInputMessage="1" showErrorMessage="1" sqref="B10:B12" xr:uid="{9E5D4C37-AB12-40CD-BDA6-65A1A0A50339}">
      <formula1>Gaz</formula1>
    </dataValidation>
    <dataValidation type="list" allowBlank="1" showInputMessage="1" showErrorMessage="1" sqref="D22" xr:uid="{7B4E0DA1-3D28-4189-8662-FCDD23C0B667}">
      <formula1>Taille_B</formula1>
    </dataValidation>
  </dataValidation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4" operator="lessThanOrEqual" id="{0E1DB6D0-527B-44B9-8EE3-DEABED3C4533}">
            <xm:f>Travail!$D$12</xm:f>
            <x14:dxf>
              <font>
                <color rgb="FF9C0006"/>
              </font>
              <fill>
                <patternFill>
                  <bgColor rgb="FFFFC7CE"/>
                </patternFill>
              </fill>
            </x14:dxf>
          </x14:cfRule>
          <x14:cfRule type="cellIs" priority="5" operator="greaterThanOrEqual" id="{CB9D0B1C-FF13-43BA-AD4A-ADBE8A2A8B6F}">
            <xm:f>Travail!$D$11</xm:f>
            <x14:dxf>
              <font>
                <color rgb="FF9C0006"/>
              </font>
              <fill>
                <patternFill>
                  <bgColor rgb="FFFFC7CE"/>
                </patternFill>
              </fill>
            </x14:dxf>
          </x14:cfRule>
          <xm:sqref>D33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137A9-19CD-4FBA-985C-4F5302DE4418}">
  <sheetPr>
    <tabColor theme="0" tint="-0.34998626667073579"/>
  </sheetPr>
  <dimension ref="A1:L57"/>
  <sheetViews>
    <sheetView showGridLines="0" workbookViewId="0">
      <selection activeCell="B5" sqref="B5"/>
    </sheetView>
  </sheetViews>
  <sheetFormatPr baseColWidth="10" defaultColWidth="9.140625" defaultRowHeight="15"/>
  <cols>
    <col min="1" max="1" width="18.85546875" style="17" customWidth="1"/>
    <col min="2" max="2" width="6.5703125" style="23" customWidth="1"/>
    <col min="3" max="3" width="3.7109375" style="17" customWidth="1"/>
    <col min="4" max="4" width="32.28515625" style="17" customWidth="1"/>
    <col min="5" max="5" width="10.140625" style="17" customWidth="1"/>
    <col min="6" max="6" width="9.140625" style="17"/>
    <col min="7" max="7" width="11.140625" style="17" customWidth="1"/>
    <col min="8" max="10" width="9.140625" style="17"/>
    <col min="11" max="11" width="9.140625" style="17" customWidth="1"/>
    <col min="12" max="16384" width="9.140625" style="17"/>
  </cols>
  <sheetData>
    <row r="1" spans="1:12" ht="42.95" customHeight="1">
      <c r="A1" s="72" t="s">
        <v>113</v>
      </c>
      <c r="B1" s="72"/>
      <c r="C1" s="72"/>
      <c r="D1" s="72"/>
      <c r="E1" s="72"/>
      <c r="F1" s="72"/>
      <c r="G1" s="72"/>
      <c r="H1" s="101"/>
      <c r="I1" s="101"/>
      <c r="J1" s="101"/>
      <c r="K1" s="16"/>
      <c r="L1" s="16"/>
    </row>
    <row r="2" spans="1:12">
      <c r="A2" s="77" t="s">
        <v>54</v>
      </c>
      <c r="B2" s="77"/>
      <c r="C2" s="77"/>
      <c r="D2" s="77"/>
      <c r="E2" s="77"/>
      <c r="F2" s="77"/>
      <c r="G2" s="77"/>
      <c r="H2" s="18"/>
      <c r="I2" s="18"/>
      <c r="J2" s="18"/>
      <c r="K2" s="18"/>
      <c r="L2" s="18"/>
    </row>
    <row r="3" spans="1:12" ht="23.1" customHeight="1">
      <c r="A3" s="78" t="s">
        <v>123</v>
      </c>
      <c r="B3" s="78"/>
      <c r="C3" s="78"/>
      <c r="D3" s="78"/>
      <c r="E3" s="78"/>
      <c r="F3" s="78"/>
      <c r="G3" s="78"/>
      <c r="H3" s="19"/>
      <c r="I3" s="19"/>
      <c r="J3" s="19"/>
      <c r="K3" s="19"/>
      <c r="L3" s="19"/>
    </row>
    <row r="5" spans="1:12" ht="31.5" customHeight="1">
      <c r="A5" s="55" t="s">
        <v>55</v>
      </c>
      <c r="B5" s="6"/>
      <c r="C5" s="52" t="s">
        <v>56</v>
      </c>
      <c r="D5" s="49" t="s">
        <v>57</v>
      </c>
      <c r="E5" s="47"/>
      <c r="F5" s="47"/>
      <c r="G5" s="47"/>
    </row>
    <row r="6" spans="1:12" ht="31.5" customHeight="1">
      <c r="A6" s="55" t="s">
        <v>58</v>
      </c>
      <c r="B6" s="6"/>
      <c r="C6" s="52" t="s">
        <v>59</v>
      </c>
      <c r="D6" s="49" t="s">
        <v>57</v>
      </c>
      <c r="E6" s="47"/>
      <c r="F6" s="47"/>
      <c r="G6" s="47"/>
    </row>
    <row r="7" spans="1:12" ht="5.45" customHeight="1">
      <c r="A7" s="52"/>
      <c r="B7" s="47"/>
      <c r="C7" s="52"/>
      <c r="D7" s="47"/>
      <c r="E7" s="47"/>
      <c r="F7" s="47"/>
      <c r="G7" s="47"/>
    </row>
    <row r="8" spans="1:12" ht="5.45" customHeight="1">
      <c r="A8" s="52"/>
      <c r="B8" s="47"/>
      <c r="C8" s="52"/>
      <c r="D8" s="47"/>
      <c r="E8" s="47"/>
      <c r="F8" s="47"/>
      <c r="G8" s="47"/>
    </row>
    <row r="9" spans="1:12" ht="13.5" customHeight="1">
      <c r="A9" s="53" t="s">
        <v>66</v>
      </c>
      <c r="B9" s="53">
        <f>B5*B6</f>
        <v>0</v>
      </c>
      <c r="C9" s="54" t="s">
        <v>67</v>
      </c>
      <c r="D9" s="47"/>
      <c r="E9" s="47"/>
      <c r="F9" s="47"/>
      <c r="G9" s="47"/>
    </row>
    <row r="10" spans="1:12" ht="15" customHeight="1">
      <c r="A10" s="53"/>
      <c r="B10" s="53"/>
      <c r="C10" s="54"/>
      <c r="D10" s="47"/>
      <c r="E10" s="47"/>
      <c r="F10" s="47"/>
      <c r="G10" s="47"/>
    </row>
    <row r="11" spans="1:12" s="42" customFormat="1" ht="15" customHeight="1">
      <c r="A11" s="51" t="s">
        <v>76</v>
      </c>
      <c r="B11" s="41"/>
      <c r="C11" s="41"/>
      <c r="D11" s="41"/>
      <c r="E11" s="41"/>
      <c r="F11" s="41"/>
      <c r="G11" s="41"/>
    </row>
    <row r="12" spans="1:12" s="42" customFormat="1" ht="6" customHeight="1">
      <c r="A12" s="41"/>
      <c r="B12" s="41"/>
      <c r="C12" s="41"/>
      <c r="D12" s="41"/>
      <c r="E12" s="41"/>
      <c r="F12" s="41"/>
      <c r="G12" s="41"/>
    </row>
    <row r="13" spans="1:12" s="42" customFormat="1" ht="21" customHeight="1">
      <c r="A13" s="50" t="s">
        <v>74</v>
      </c>
      <c r="B13" s="9"/>
      <c r="C13" s="48" t="s">
        <v>91</v>
      </c>
      <c r="D13" s="49" t="s">
        <v>78</v>
      </c>
      <c r="E13" s="41"/>
      <c r="F13" s="41"/>
      <c r="G13" s="41"/>
    </row>
    <row r="14" spans="1:12" s="42" customFormat="1" ht="15" customHeight="1" thickBot="1">
      <c r="A14" s="41"/>
      <c r="B14" s="41"/>
      <c r="C14" s="41"/>
      <c r="D14" s="41"/>
      <c r="E14" s="41"/>
      <c r="F14" s="41"/>
      <c r="G14" s="41"/>
    </row>
    <row r="15" spans="1:12" ht="20.100000000000001" customHeight="1" thickBot="1">
      <c r="A15" s="43" t="s">
        <v>73</v>
      </c>
      <c r="B15" s="44" t="e">
        <f>$B$13/$B$9*100</f>
        <v>#DIV/0!</v>
      </c>
      <c r="C15" s="45" t="s">
        <v>42</v>
      </c>
      <c r="D15" s="46" t="str">
        <f>IFERROR(IF((B15&gt;= 0.5),"Taux de CO2 dangereux pour la santé (VLEP CO2 = 0,5%)! Détection CO2 nécessaire !",""),"")</f>
        <v/>
      </c>
      <c r="E15" s="47"/>
      <c r="F15" s="47"/>
      <c r="G15" s="47"/>
    </row>
    <row r="17" spans="1:7" s="42" customFormat="1" ht="15" customHeight="1">
      <c r="A17" s="51" t="s">
        <v>75</v>
      </c>
      <c r="B17" s="41"/>
      <c r="C17" s="41"/>
      <c r="D17" s="41"/>
      <c r="E17" s="41"/>
      <c r="F17" s="41"/>
      <c r="G17" s="41"/>
    </row>
    <row r="18" spans="1:7" s="42" customFormat="1" ht="7.5" customHeight="1">
      <c r="A18" s="41"/>
      <c r="B18" s="41"/>
      <c r="C18" s="41"/>
      <c r="D18" s="41"/>
      <c r="E18" s="41"/>
      <c r="F18" s="41"/>
      <c r="G18" s="41"/>
    </row>
    <row r="19" spans="1:7" s="42" customFormat="1" ht="21" customHeight="1">
      <c r="A19" s="50" t="s">
        <v>74</v>
      </c>
      <c r="B19" s="9"/>
      <c r="C19" s="48" t="s">
        <v>64</v>
      </c>
      <c r="D19" s="49" t="s">
        <v>77</v>
      </c>
      <c r="E19" s="41"/>
      <c r="F19" s="41"/>
      <c r="G19" s="41"/>
    </row>
    <row r="20" spans="1:7" s="42" customFormat="1" ht="15" customHeight="1" thickBot="1">
      <c r="A20" s="41"/>
      <c r="B20" s="41"/>
      <c r="C20" s="41"/>
      <c r="D20" s="41"/>
      <c r="E20" s="41"/>
      <c r="F20" s="41"/>
      <c r="G20" s="41"/>
    </row>
    <row r="21" spans="1:7" ht="20.100000000000001" customHeight="1" thickBot="1">
      <c r="A21" s="43" t="s">
        <v>73</v>
      </c>
      <c r="B21" s="44">
        <f>$B$19/1.8474</f>
        <v>0</v>
      </c>
      <c r="C21" s="45" t="s">
        <v>42</v>
      </c>
      <c r="D21" s="46" t="str">
        <f>IF((B21&gt;= 0.5),"Taux de CO2 dangereux pour la santé (VLEP CO2 = 0,5%)! Détection CO2 nécessaire !","")</f>
        <v/>
      </c>
      <c r="E21" s="47"/>
      <c r="F21" s="47"/>
      <c r="G21" s="47"/>
    </row>
    <row r="22" spans="1:7" ht="8.4499999999999993" customHeight="1"/>
    <row r="23" spans="1:7" ht="9.6" customHeight="1"/>
    <row r="24" spans="1:7">
      <c r="A24" s="38" t="s">
        <v>88</v>
      </c>
    </row>
    <row r="25" spans="1:7">
      <c r="A25" s="38" t="s">
        <v>89</v>
      </c>
    </row>
    <row r="26" spans="1:7">
      <c r="A26" s="38" t="s">
        <v>90</v>
      </c>
    </row>
    <row r="28" spans="1:7" ht="18">
      <c r="A28" s="19" t="s">
        <v>103</v>
      </c>
    </row>
    <row r="29" spans="1:7" ht="18">
      <c r="A29" s="17" t="s">
        <v>104</v>
      </c>
    </row>
    <row r="30" spans="1:7" ht="17.25">
      <c r="A30" s="17" t="s">
        <v>105</v>
      </c>
    </row>
    <row r="31" spans="1:7" ht="18">
      <c r="A31" s="17" t="s">
        <v>106</v>
      </c>
    </row>
    <row r="34" spans="1:1">
      <c r="A34" s="36" t="s">
        <v>112</v>
      </c>
    </row>
    <row r="57" spans="1:1">
      <c r="A57" s="71" t="s">
        <v>120</v>
      </c>
    </row>
  </sheetData>
  <sheetProtection algorithmName="SHA-512" hashValue="2VzlwdKvQbP/h4za6WZ4fy4vTDCTm14Gg+jslrB2otT8NxDcETxIEfyQuPHrsxSj6yjRp9+3NWckvEHHrv0w1Q==" saltValue="Y/9amRhvua88q/ny1WNFFg==" spinCount="100000" sheet="1" objects="1" scenarios="1" selectLockedCells="1"/>
  <mergeCells count="4">
    <mergeCell ref="A1:G1"/>
    <mergeCell ref="A2:G2"/>
    <mergeCell ref="A3:G3"/>
    <mergeCell ref="H1:J1"/>
  </mergeCells>
  <conditionalFormatting sqref="B15">
    <cfRule type="cellIs" dxfId="1" priority="2" operator="greaterThan">
      <formula>0.5</formula>
    </cfRule>
  </conditionalFormatting>
  <conditionalFormatting sqref="B21">
    <cfRule type="cellIs" dxfId="0" priority="1" operator="greaterThan">
      <formula>0.5</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73A75-099F-4843-95D3-C28EBEC48543}">
  <sheetPr>
    <tabColor rgb="FFFF0000"/>
  </sheetPr>
  <dimension ref="A1:N33"/>
  <sheetViews>
    <sheetView showGridLines="0" workbookViewId="0">
      <selection activeCell="B9" sqref="B9"/>
    </sheetView>
  </sheetViews>
  <sheetFormatPr baseColWidth="10" defaultColWidth="9.140625" defaultRowHeight="15"/>
  <cols>
    <col min="1" max="1" width="20" style="17" customWidth="1"/>
    <col min="2" max="2" width="9" style="23" customWidth="1"/>
    <col min="3" max="3" width="6.7109375" style="17" customWidth="1"/>
    <col min="4" max="4" width="32.28515625" style="17" customWidth="1"/>
    <col min="5" max="5" width="10.140625" style="17" customWidth="1"/>
    <col min="6" max="6" width="9.140625" style="17"/>
    <col min="7" max="7" width="14" style="17" customWidth="1"/>
    <col min="8" max="10" width="9.140625" style="17"/>
    <col min="11" max="11" width="9.140625" style="17" customWidth="1"/>
    <col min="12" max="16384" width="9.140625" style="17"/>
  </cols>
  <sheetData>
    <row r="1" spans="1:14" ht="42.95" customHeight="1">
      <c r="A1" s="72" t="s">
        <v>114</v>
      </c>
      <c r="B1" s="72"/>
      <c r="C1" s="72"/>
      <c r="D1" s="72"/>
      <c r="E1" s="72"/>
      <c r="F1" s="72"/>
      <c r="G1" s="72"/>
      <c r="H1" s="16"/>
      <c r="I1" s="16"/>
      <c r="J1" s="16"/>
      <c r="K1" s="16"/>
      <c r="L1" s="16"/>
    </row>
    <row r="2" spans="1:14">
      <c r="A2" s="77" t="s">
        <v>54</v>
      </c>
      <c r="B2" s="77"/>
      <c r="C2" s="77"/>
      <c r="D2" s="77"/>
      <c r="E2" s="77"/>
      <c r="F2" s="77"/>
      <c r="G2" s="77"/>
      <c r="H2" s="18"/>
      <c r="I2" s="18"/>
      <c r="J2" s="18"/>
      <c r="K2" s="18"/>
      <c r="L2" s="18"/>
    </row>
    <row r="3" spans="1:14" ht="23.1" customHeight="1">
      <c r="A3" s="78" t="s">
        <v>123</v>
      </c>
      <c r="B3" s="78"/>
      <c r="C3" s="78"/>
      <c r="D3" s="78"/>
      <c r="E3" s="78"/>
      <c r="F3" s="78"/>
      <c r="G3" s="78"/>
      <c r="H3" s="19"/>
      <c r="I3" s="19"/>
      <c r="J3" s="19"/>
      <c r="K3" s="19"/>
      <c r="L3" s="19"/>
    </row>
    <row r="4" spans="1:14" s="21" customFormat="1" ht="8.1" customHeight="1">
      <c r="A4" s="97"/>
      <c r="B4" s="97"/>
      <c r="C4" s="97"/>
      <c r="D4" s="97"/>
      <c r="E4" s="97"/>
      <c r="F4" s="97"/>
      <c r="G4" s="97"/>
      <c r="H4" s="20"/>
      <c r="I4" s="20"/>
      <c r="J4" s="20"/>
      <c r="K4" s="20"/>
      <c r="L4" s="20"/>
    </row>
    <row r="5" spans="1:14" ht="8.1" customHeight="1"/>
    <row r="6" spans="1:14" ht="30" customHeight="1">
      <c r="A6" s="55" t="s">
        <v>55</v>
      </c>
      <c r="B6" s="6"/>
      <c r="C6" s="52" t="s">
        <v>56</v>
      </c>
      <c r="D6" s="49" t="s">
        <v>57</v>
      </c>
      <c r="E6" s="47"/>
      <c r="F6" s="47"/>
      <c r="G6" s="47"/>
    </row>
    <row r="7" spans="1:14" ht="30" customHeight="1">
      <c r="A7" s="55" t="s">
        <v>58</v>
      </c>
      <c r="B7" s="6"/>
      <c r="C7" s="52" t="s">
        <v>59</v>
      </c>
      <c r="D7" s="49" t="s">
        <v>57</v>
      </c>
      <c r="E7" s="47"/>
      <c r="F7" s="47"/>
      <c r="G7" s="47"/>
    </row>
    <row r="8" spans="1:14" ht="30" customHeight="1">
      <c r="A8" s="59" t="s">
        <v>66</v>
      </c>
      <c r="B8" s="59">
        <f>B6*B7</f>
        <v>0</v>
      </c>
      <c r="C8" s="60" t="s">
        <v>67</v>
      </c>
      <c r="D8" s="47"/>
      <c r="E8" s="47"/>
      <c r="F8" s="47"/>
      <c r="G8" s="47"/>
    </row>
    <row r="9" spans="1:14" ht="30" customHeight="1">
      <c r="A9" s="55" t="s">
        <v>94</v>
      </c>
      <c r="B9" s="6"/>
      <c r="C9" s="52" t="s">
        <v>42</v>
      </c>
      <c r="D9" s="49" t="s">
        <v>93</v>
      </c>
      <c r="E9" s="47"/>
      <c r="F9" s="47"/>
      <c r="G9" s="47"/>
      <c r="M9" s="58"/>
    </row>
    <row r="10" spans="1:14" ht="15" customHeight="1">
      <c r="A10" s="53"/>
      <c r="B10" s="53"/>
      <c r="C10" s="54"/>
      <c r="D10" s="47"/>
      <c r="E10" s="47"/>
      <c r="F10" s="47"/>
      <c r="G10" s="47"/>
      <c r="M10" s="57"/>
      <c r="N10" s="57"/>
    </row>
    <row r="11" spans="1:14" s="42" customFormat="1" ht="15" customHeight="1">
      <c r="A11" s="51" t="s">
        <v>80</v>
      </c>
      <c r="B11" s="41"/>
      <c r="C11" s="41"/>
      <c r="D11" s="41"/>
      <c r="E11" s="41"/>
      <c r="F11" s="41"/>
      <c r="G11" s="41"/>
    </row>
    <row r="12" spans="1:14" s="42" customFormat="1" ht="7.5" customHeight="1">
      <c r="A12" s="41"/>
      <c r="B12" s="41"/>
      <c r="C12" s="41"/>
      <c r="D12" s="41"/>
      <c r="E12" s="41"/>
      <c r="F12" s="41"/>
      <c r="G12" s="41"/>
    </row>
    <row r="13" spans="1:14" s="42" customFormat="1" ht="21" customHeight="1">
      <c r="A13" s="24" t="s">
        <v>82</v>
      </c>
      <c r="B13" s="6"/>
      <c r="C13" s="48" t="s">
        <v>91</v>
      </c>
      <c r="D13" s="49" t="s">
        <v>86</v>
      </c>
      <c r="E13" s="41"/>
      <c r="F13" s="41"/>
      <c r="G13" s="41"/>
    </row>
    <row r="14" spans="1:14" s="42" customFormat="1" ht="9.6" customHeight="1" thickBot="1">
      <c r="A14" s="41"/>
      <c r="B14" s="41"/>
      <c r="C14" s="41"/>
      <c r="D14" s="41"/>
      <c r="E14" s="41"/>
      <c r="F14" s="41"/>
      <c r="G14" s="41"/>
    </row>
    <row r="15" spans="1:14" ht="20.100000000000001" customHeight="1" thickBot="1">
      <c r="A15" s="56" t="s">
        <v>79</v>
      </c>
      <c r="B15" s="44" t="e">
        <f>$B$13/$B$8*100</f>
        <v>#DIV/0!</v>
      </c>
      <c r="C15" s="45" t="s">
        <v>42</v>
      </c>
      <c r="D15" s="46" t="str">
        <f>IFERROR(IF(($B$15&gt;= $B$9/4),"Taux de gaz &gt; 25% LIE ! Détection explosimétrie nécessaire !",""),"")</f>
        <v/>
      </c>
      <c r="E15" s="47"/>
      <c r="F15" s="47"/>
      <c r="G15" s="47"/>
    </row>
    <row r="16" spans="1:14" ht="23.45" customHeight="1"/>
    <row r="17" spans="1:7" s="42" customFormat="1" ht="15" customHeight="1">
      <c r="A17" s="51" t="s">
        <v>81</v>
      </c>
      <c r="B17" s="41"/>
      <c r="C17" s="41"/>
      <c r="D17" s="41"/>
      <c r="E17" s="41"/>
      <c r="F17" s="41"/>
      <c r="G17" s="41"/>
    </row>
    <row r="18" spans="1:7" s="42" customFormat="1" ht="7.5" customHeight="1">
      <c r="A18" s="41"/>
      <c r="B18" s="41"/>
      <c r="C18" s="41"/>
      <c r="D18" s="41"/>
      <c r="E18" s="41"/>
      <c r="F18" s="41"/>
      <c r="G18" s="41"/>
    </row>
    <row r="19" spans="1:7" s="42" customFormat="1" ht="21" customHeight="1">
      <c r="A19" s="24" t="s">
        <v>82</v>
      </c>
      <c r="B19" s="6"/>
      <c r="C19" s="48" t="s">
        <v>64</v>
      </c>
      <c r="D19" s="49" t="s">
        <v>85</v>
      </c>
      <c r="E19" s="41"/>
      <c r="F19" s="41"/>
      <c r="G19" s="41"/>
    </row>
    <row r="20" spans="1:7" s="42" customFormat="1" ht="21" customHeight="1">
      <c r="A20" s="24" t="s">
        <v>83</v>
      </c>
      <c r="B20" s="6"/>
      <c r="C20" s="52" t="s">
        <v>84</v>
      </c>
      <c r="D20" s="49" t="s">
        <v>92</v>
      </c>
      <c r="E20" s="41"/>
      <c r="F20" s="41"/>
      <c r="G20" s="41"/>
    </row>
    <row r="21" spans="1:7" s="42" customFormat="1" ht="11.1" customHeight="1" thickBot="1">
      <c r="A21" s="41"/>
      <c r="B21" s="41"/>
      <c r="C21" s="41"/>
      <c r="D21" s="41"/>
      <c r="E21" s="41"/>
      <c r="F21" s="41"/>
      <c r="G21" s="41"/>
    </row>
    <row r="22" spans="1:7" ht="20.100000000000001" customHeight="1" thickBot="1">
      <c r="A22" s="56" t="s">
        <v>79</v>
      </c>
      <c r="B22" s="44" t="e">
        <f>$B$19/$B$20/$B$8*100</f>
        <v>#DIV/0!</v>
      </c>
      <c r="C22" s="45" t="s">
        <v>42</v>
      </c>
      <c r="D22" s="46" t="str">
        <f>IFERROR(IF(($B$22&gt;= $B$9/4),"Taux de gaz &gt; 25% LIE ! Détection explosimétrie nécessaire !",""),"")</f>
        <v/>
      </c>
      <c r="E22" s="47"/>
      <c r="F22" s="47"/>
      <c r="G22" s="47"/>
    </row>
    <row r="25" spans="1:7">
      <c r="A25" s="38" t="s">
        <v>89</v>
      </c>
    </row>
    <row r="26" spans="1:7">
      <c r="A26" s="38" t="s">
        <v>90</v>
      </c>
    </row>
    <row r="28" spans="1:7">
      <c r="A28" s="19" t="s">
        <v>95</v>
      </c>
    </row>
    <row r="29" spans="1:7">
      <c r="A29" s="17" t="s">
        <v>102</v>
      </c>
    </row>
    <row r="30" spans="1:7" ht="17.25">
      <c r="A30" s="17" t="s">
        <v>97</v>
      </c>
    </row>
    <row r="31" spans="1:7" ht="17.25">
      <c r="A31" s="17" t="s">
        <v>96</v>
      </c>
    </row>
    <row r="33" spans="1:1">
      <c r="A33" s="36" t="s">
        <v>112</v>
      </c>
    </row>
  </sheetData>
  <sheetProtection algorithmName="SHA-512" hashValue="K1GNx+XQQ6em1uj6JX196OcbXliWKcvLOreaR9ScbaUoNCq9Ezg/wees38SyUmGgvM1ETuV1E7Nx5h1WY4CduA==" saltValue="MQd2A9UitubvoiCQxrChDA==" spinCount="100000" sheet="1" objects="1" scenarios="1" selectLockedCells="1"/>
  <mergeCells count="4">
    <mergeCell ref="A1:G1"/>
    <mergeCell ref="A2:G2"/>
    <mergeCell ref="A3:G3"/>
    <mergeCell ref="A4:G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A44F1-7D35-41E4-AB05-7A32D477163D}">
  <sheetPr>
    <tabColor rgb="FFFFFF00"/>
  </sheetPr>
  <dimension ref="A1:N35"/>
  <sheetViews>
    <sheetView showGridLines="0" workbookViewId="0">
      <selection activeCell="B20" sqref="B20"/>
    </sheetView>
  </sheetViews>
  <sheetFormatPr baseColWidth="10" defaultColWidth="9.140625" defaultRowHeight="15"/>
  <cols>
    <col min="1" max="1" width="20.42578125" style="17" customWidth="1"/>
    <col min="2" max="2" width="9" style="23" customWidth="1"/>
    <col min="3" max="3" width="7" style="17" customWidth="1"/>
    <col min="4" max="4" width="32.28515625" style="17" customWidth="1"/>
    <col min="5" max="5" width="10.140625" style="17" customWidth="1"/>
    <col min="6" max="6" width="9.140625" style="17"/>
    <col min="7" max="7" width="12" style="17" customWidth="1"/>
    <col min="8" max="10" width="9.140625" style="17"/>
    <col min="11" max="11" width="9.140625" style="17" customWidth="1"/>
    <col min="12" max="16384" width="9.140625" style="17"/>
  </cols>
  <sheetData>
    <row r="1" spans="1:14" ht="42.95" customHeight="1">
      <c r="A1" s="72" t="s">
        <v>115</v>
      </c>
      <c r="B1" s="72"/>
      <c r="C1" s="72"/>
      <c r="D1" s="72"/>
      <c r="E1" s="72"/>
      <c r="F1" s="72"/>
      <c r="G1" s="72"/>
      <c r="H1" s="16"/>
      <c r="I1" s="16"/>
      <c r="J1" s="16"/>
      <c r="K1" s="16"/>
      <c r="L1" s="16"/>
    </row>
    <row r="2" spans="1:14">
      <c r="A2" s="77" t="s">
        <v>54</v>
      </c>
      <c r="B2" s="77"/>
      <c r="C2" s="77"/>
      <c r="D2" s="77"/>
      <c r="E2" s="77"/>
      <c r="F2" s="77"/>
      <c r="G2" s="77"/>
      <c r="H2" s="18"/>
      <c r="I2" s="18"/>
      <c r="J2" s="18"/>
      <c r="K2" s="18"/>
      <c r="L2" s="18"/>
    </row>
    <row r="3" spans="1:14" ht="23.1" customHeight="1">
      <c r="A3" s="78" t="s">
        <v>123</v>
      </c>
      <c r="B3" s="78"/>
      <c r="C3" s="78"/>
      <c r="D3" s="78"/>
      <c r="E3" s="78"/>
      <c r="F3" s="78"/>
      <c r="G3" s="78"/>
      <c r="H3" s="19"/>
      <c r="I3" s="19"/>
      <c r="J3" s="19"/>
      <c r="K3" s="19"/>
      <c r="L3" s="19"/>
    </row>
    <row r="4" spans="1:14" s="21" customFormat="1" ht="8.1" customHeight="1">
      <c r="A4" s="97"/>
      <c r="B4" s="97"/>
      <c r="C4" s="97"/>
      <c r="D4" s="97"/>
      <c r="E4" s="97"/>
      <c r="F4" s="97"/>
      <c r="G4" s="97"/>
      <c r="H4" s="20"/>
      <c r="I4" s="20"/>
      <c r="J4" s="20"/>
      <c r="K4" s="20"/>
      <c r="L4" s="20"/>
    </row>
    <row r="5" spans="1:14" ht="8.1" customHeight="1"/>
    <row r="6" spans="1:14" ht="30" customHeight="1">
      <c r="A6" s="55" t="s">
        <v>55</v>
      </c>
      <c r="B6" s="6"/>
      <c r="C6" s="52" t="s">
        <v>56</v>
      </c>
      <c r="D6" s="49" t="s">
        <v>57</v>
      </c>
      <c r="E6" s="47"/>
      <c r="F6" s="47"/>
      <c r="G6" s="47"/>
    </row>
    <row r="7" spans="1:14" ht="30" customHeight="1">
      <c r="A7" s="55" t="s">
        <v>58</v>
      </c>
      <c r="B7" s="6"/>
      <c r="C7" s="52" t="s">
        <v>59</v>
      </c>
      <c r="D7" s="49" t="s">
        <v>57</v>
      </c>
      <c r="E7" s="47"/>
      <c r="F7" s="47"/>
      <c r="G7" s="47"/>
    </row>
    <row r="8" spans="1:14" ht="30" customHeight="1">
      <c r="A8" s="59" t="s">
        <v>66</v>
      </c>
      <c r="B8" s="59">
        <f>B6*B7</f>
        <v>0</v>
      </c>
      <c r="C8" s="60" t="s">
        <v>67</v>
      </c>
      <c r="D8" s="47"/>
      <c r="E8" s="47"/>
      <c r="F8" s="47"/>
      <c r="G8" s="47"/>
    </row>
    <row r="9" spans="1:14" ht="30" customHeight="1">
      <c r="A9" s="55" t="s">
        <v>87</v>
      </c>
      <c r="B9" s="6"/>
      <c r="C9" s="61" t="s">
        <v>40</v>
      </c>
      <c r="D9" s="49" t="s">
        <v>118</v>
      </c>
      <c r="E9" s="47"/>
      <c r="F9" s="47"/>
      <c r="G9" s="47"/>
      <c r="M9" s="58"/>
    </row>
    <row r="10" spans="1:14" ht="15" customHeight="1">
      <c r="A10" s="53"/>
      <c r="B10" s="53"/>
      <c r="C10" s="54"/>
      <c r="D10" s="47"/>
      <c r="E10" s="47"/>
      <c r="F10" s="47"/>
      <c r="G10" s="47"/>
      <c r="M10" s="57"/>
      <c r="N10" s="57"/>
    </row>
    <row r="11" spans="1:14" s="42" customFormat="1" ht="15" customHeight="1">
      <c r="A11" s="51" t="s">
        <v>80</v>
      </c>
      <c r="B11" s="41"/>
      <c r="C11" s="41"/>
      <c r="D11" s="41"/>
      <c r="E11" s="41"/>
      <c r="F11" s="41"/>
      <c r="G11" s="41"/>
    </row>
    <row r="12" spans="1:14" s="42" customFormat="1" ht="7.5" customHeight="1">
      <c r="A12" s="41"/>
      <c r="B12" s="41"/>
      <c r="C12" s="41"/>
      <c r="D12" s="41"/>
      <c r="E12" s="41"/>
      <c r="F12" s="41"/>
      <c r="G12" s="41"/>
    </row>
    <row r="13" spans="1:14" s="42" customFormat="1" ht="21" customHeight="1">
      <c r="A13" s="24" t="s">
        <v>82</v>
      </c>
      <c r="B13" s="6"/>
      <c r="C13" s="48" t="s">
        <v>91</v>
      </c>
      <c r="D13" s="49" t="s">
        <v>86</v>
      </c>
      <c r="E13" s="41"/>
      <c r="F13" s="41"/>
      <c r="G13" s="41"/>
    </row>
    <row r="14" spans="1:14" s="42" customFormat="1" ht="9.6" customHeight="1" thickBot="1">
      <c r="A14" s="41"/>
      <c r="B14" s="41"/>
      <c r="C14" s="41"/>
      <c r="D14" s="41"/>
      <c r="E14" s="41"/>
      <c r="F14" s="41"/>
      <c r="G14" s="41"/>
    </row>
    <row r="15" spans="1:14" ht="20.100000000000001" customHeight="1" thickBot="1">
      <c r="A15" s="56" t="s">
        <v>79</v>
      </c>
      <c r="B15" s="44" t="e">
        <f>$B$13/$B$8*100</f>
        <v>#DIV/0!</v>
      </c>
      <c r="C15" s="45" t="s">
        <v>42</v>
      </c>
      <c r="D15" s="46" t="str">
        <f>IFERROR(IF(($B$15&gt;= $B$9/10000),"Taux de gaz dangereux pour la santé ! Détection de gaz nécessaire !",""),"")</f>
        <v/>
      </c>
      <c r="E15" s="47"/>
      <c r="F15" s="47"/>
      <c r="G15" s="47"/>
    </row>
    <row r="16" spans="1:14" ht="23.45" customHeight="1"/>
    <row r="17" spans="1:7" s="42" customFormat="1" ht="15" customHeight="1">
      <c r="A17" s="51" t="s">
        <v>81</v>
      </c>
      <c r="B17" s="41"/>
      <c r="C17" s="41"/>
      <c r="D17" s="41"/>
      <c r="E17" s="41"/>
      <c r="F17" s="41"/>
      <c r="G17" s="41"/>
    </row>
    <row r="18" spans="1:7" s="42" customFormat="1" ht="7.5" customHeight="1">
      <c r="A18" s="41"/>
      <c r="B18" s="41"/>
      <c r="C18" s="41"/>
      <c r="D18" s="41"/>
      <c r="E18" s="41"/>
      <c r="F18" s="41"/>
      <c r="G18" s="41"/>
    </row>
    <row r="19" spans="1:7" s="42" customFormat="1" ht="21" customHeight="1">
      <c r="A19" s="24" t="s">
        <v>82</v>
      </c>
      <c r="B19" s="6"/>
      <c r="C19" s="48" t="s">
        <v>64</v>
      </c>
      <c r="D19" s="49" t="s">
        <v>85</v>
      </c>
      <c r="E19" s="41"/>
      <c r="F19" s="41"/>
      <c r="G19" s="41"/>
    </row>
    <row r="20" spans="1:7" s="42" customFormat="1" ht="21" customHeight="1">
      <c r="A20" s="24" t="s">
        <v>83</v>
      </c>
      <c r="B20" s="6"/>
      <c r="C20" s="52" t="s">
        <v>84</v>
      </c>
      <c r="D20" s="49" t="s">
        <v>92</v>
      </c>
      <c r="E20" s="41"/>
      <c r="F20" s="41"/>
      <c r="G20" s="41"/>
    </row>
    <row r="21" spans="1:7" s="42" customFormat="1" ht="11.1" customHeight="1" thickBot="1">
      <c r="A21" s="41"/>
      <c r="B21" s="41"/>
      <c r="C21" s="41"/>
      <c r="D21" s="41"/>
      <c r="E21" s="41"/>
      <c r="F21" s="41"/>
      <c r="G21" s="41"/>
    </row>
    <row r="22" spans="1:7" ht="20.100000000000001" customHeight="1" thickBot="1">
      <c r="A22" s="56" t="s">
        <v>79</v>
      </c>
      <c r="B22" s="44" t="e">
        <f>$B$19/$B$20/$B$8*100</f>
        <v>#DIV/0!</v>
      </c>
      <c r="C22" s="45" t="s">
        <v>42</v>
      </c>
      <c r="D22" s="46" t="str">
        <f>IFERROR(IF(($B$22&gt;= $B$9/10000),"Taux de gaz dangereux pour la santé ! Détection de gaz nécessaire !",""),"")</f>
        <v/>
      </c>
      <c r="E22" s="47"/>
      <c r="F22" s="47"/>
      <c r="G22" s="47"/>
    </row>
    <row r="25" spans="1:7">
      <c r="A25" s="38" t="s">
        <v>88</v>
      </c>
    </row>
    <row r="26" spans="1:7">
      <c r="A26" s="38" t="s">
        <v>89</v>
      </c>
    </row>
    <row r="27" spans="1:7">
      <c r="A27" s="38" t="s">
        <v>90</v>
      </c>
    </row>
    <row r="29" spans="1:7">
      <c r="A29" s="19" t="s">
        <v>98</v>
      </c>
    </row>
    <row r="30" spans="1:7">
      <c r="A30" s="17" t="s">
        <v>101</v>
      </c>
    </row>
    <row r="31" spans="1:7" ht="17.25">
      <c r="A31" s="17" t="s">
        <v>99</v>
      </c>
    </row>
    <row r="32" spans="1:7" ht="17.25">
      <c r="A32" s="17" t="s">
        <v>100</v>
      </c>
    </row>
    <row r="35" spans="1:1">
      <c r="A35" s="36" t="s">
        <v>112</v>
      </c>
    </row>
  </sheetData>
  <sheetProtection algorithmName="SHA-512" hashValue="tYEr1IDXYfcSgUQt/m0ViaJW0T9W22CAL3VuoSAjU/cilNmikmnfsbxiA7hhf7toPr2GXuQYagY6iXI0DK+XCg==" saltValue="NGIfJWHEF4UYTPTzBxgHlg==" spinCount="100000" sheet="1" objects="1" scenarios="1" selectLockedCells="1"/>
  <mergeCells count="4">
    <mergeCell ref="A1:G1"/>
    <mergeCell ref="A2:G2"/>
    <mergeCell ref="A3:G3"/>
    <mergeCell ref="A4:G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B4988-3F6D-4D71-AA79-9D080EE3117F}">
  <sheetPr>
    <tabColor theme="7" tint="0.59999389629810485"/>
  </sheetPr>
  <dimension ref="A1:H23"/>
  <sheetViews>
    <sheetView showGridLines="0" workbookViewId="0">
      <selection activeCell="B5" sqref="B5"/>
    </sheetView>
  </sheetViews>
  <sheetFormatPr baseColWidth="10" defaultColWidth="9.140625" defaultRowHeight="15"/>
  <cols>
    <col min="1" max="1" width="18.5703125" style="17" customWidth="1"/>
    <col min="2" max="2" width="7.7109375" style="23" customWidth="1"/>
    <col min="3" max="3" width="5.85546875" style="17" customWidth="1"/>
    <col min="4" max="4" width="45.5703125" style="17" customWidth="1"/>
    <col min="5" max="6" width="11.42578125" style="17" customWidth="1"/>
    <col min="7" max="7" width="12.28515625" style="17" customWidth="1"/>
    <col min="8" max="16384" width="9.140625" style="17"/>
  </cols>
  <sheetData>
    <row r="1" spans="1:8" ht="42.75" customHeight="1">
      <c r="A1" s="72" t="s">
        <v>53</v>
      </c>
      <c r="B1" s="72"/>
      <c r="C1" s="72"/>
      <c r="D1" s="72"/>
      <c r="E1" s="72"/>
      <c r="F1" s="72"/>
      <c r="G1" s="72"/>
      <c r="H1" s="16"/>
    </row>
    <row r="2" spans="1:8">
      <c r="A2" s="77" t="s">
        <v>54</v>
      </c>
      <c r="B2" s="77"/>
      <c r="C2" s="77"/>
      <c r="D2" s="77"/>
      <c r="E2" s="77"/>
      <c r="F2" s="77"/>
      <c r="G2" s="77"/>
      <c r="H2" s="18"/>
    </row>
    <row r="3" spans="1:8">
      <c r="A3" s="78" t="s">
        <v>124</v>
      </c>
      <c r="B3" s="78"/>
      <c r="C3" s="78"/>
      <c r="D3" s="78"/>
      <c r="E3" s="78"/>
      <c r="F3" s="78"/>
      <c r="G3" s="78"/>
      <c r="H3" s="19"/>
    </row>
    <row r="5" spans="1:8" ht="22.5" customHeight="1">
      <c r="A5" s="55" t="s">
        <v>55</v>
      </c>
      <c r="B5" s="6"/>
      <c r="C5" s="52" t="s">
        <v>56</v>
      </c>
      <c r="D5" s="70" t="s">
        <v>57</v>
      </c>
      <c r="E5" s="47"/>
      <c r="F5" s="47"/>
      <c r="G5" s="47"/>
    </row>
    <row r="6" spans="1:8" ht="22.5" customHeight="1">
      <c r="A6" s="55" t="s">
        <v>58</v>
      </c>
      <c r="B6" s="6"/>
      <c r="C6" s="52" t="s">
        <v>59</v>
      </c>
      <c r="D6" s="70" t="s">
        <v>57</v>
      </c>
      <c r="E6" s="47"/>
      <c r="F6" s="47"/>
      <c r="G6" s="47"/>
    </row>
    <row r="7" spans="1:8" ht="22.5" customHeight="1">
      <c r="A7" s="55" t="s">
        <v>60</v>
      </c>
      <c r="B7" s="9"/>
      <c r="C7" s="52" t="s">
        <v>61</v>
      </c>
      <c r="D7" s="70" t="s">
        <v>62</v>
      </c>
      <c r="E7" s="47"/>
      <c r="F7" s="47"/>
      <c r="G7" s="47"/>
    </row>
    <row r="8" spans="1:8" ht="22.5" customHeight="1">
      <c r="A8" s="55" t="s">
        <v>63</v>
      </c>
      <c r="B8" s="10"/>
      <c r="C8" s="52" t="s">
        <v>64</v>
      </c>
      <c r="D8" s="70" t="s">
        <v>65</v>
      </c>
      <c r="E8" s="47"/>
      <c r="F8" s="47"/>
      <c r="G8" s="47"/>
    </row>
    <row r="9" spans="1:8" ht="7.5" customHeight="1">
      <c r="A9" s="52"/>
      <c r="B9" s="47"/>
      <c r="C9" s="52"/>
      <c r="D9" s="47"/>
      <c r="E9" s="47"/>
      <c r="F9" s="47"/>
      <c r="G9" s="47"/>
    </row>
    <row r="10" spans="1:8" ht="7.5" customHeight="1">
      <c r="A10" s="52"/>
      <c r="B10" s="47"/>
      <c r="C10" s="52"/>
      <c r="D10" s="47"/>
      <c r="E10" s="47"/>
      <c r="F10" s="47"/>
      <c r="G10" s="47"/>
    </row>
    <row r="11" spans="1:8" ht="15.6" customHeight="1">
      <c r="A11" s="62" t="s">
        <v>66</v>
      </c>
      <c r="B11" s="62">
        <f>B5*B6</f>
        <v>0</v>
      </c>
      <c r="C11" s="54" t="s">
        <v>67</v>
      </c>
      <c r="D11" s="47"/>
      <c r="E11" s="47"/>
      <c r="F11" s="47"/>
      <c r="G11" s="47"/>
    </row>
    <row r="12" spans="1:8" ht="6" customHeight="1">
      <c r="A12" s="53"/>
      <c r="B12" s="53"/>
      <c r="C12" s="54"/>
      <c r="D12" s="47"/>
      <c r="E12" s="47"/>
      <c r="F12" s="47"/>
      <c r="G12" s="47"/>
    </row>
    <row r="13" spans="1:8" ht="16.5" customHeight="1">
      <c r="A13" s="63" t="s">
        <v>68</v>
      </c>
      <c r="B13" s="64">
        <f>0.79*B11-0.79*B7*0.68+B7*0.68</f>
        <v>0</v>
      </c>
      <c r="C13" s="60" t="s">
        <v>67</v>
      </c>
      <c r="D13" s="47"/>
      <c r="E13" s="47"/>
      <c r="F13" s="47"/>
      <c r="G13" s="47"/>
    </row>
    <row r="14" spans="1:8" ht="16.5" customHeight="1">
      <c r="A14" s="63" t="s">
        <v>69</v>
      </c>
      <c r="B14" s="64" t="e">
        <f>B13*100/(B13+B15)</f>
        <v>#DIV/0!</v>
      </c>
      <c r="C14" s="60" t="s">
        <v>42</v>
      </c>
      <c r="D14" s="47"/>
      <c r="E14" s="47"/>
      <c r="F14" s="47"/>
      <c r="G14" s="47"/>
    </row>
    <row r="15" spans="1:8" ht="16.5" customHeight="1" thickBot="1">
      <c r="A15" s="63" t="s">
        <v>70</v>
      </c>
      <c r="B15" s="64">
        <f>0.21*B11-0.21*B7*0.68</f>
        <v>0</v>
      </c>
      <c r="C15" s="60" t="s">
        <v>67</v>
      </c>
      <c r="D15" s="47"/>
      <c r="E15" s="47"/>
      <c r="F15" s="47"/>
      <c r="G15" s="47"/>
    </row>
    <row r="16" spans="1:8" ht="20.100000000000001" customHeight="1" thickBot="1">
      <c r="A16" s="65" t="s">
        <v>71</v>
      </c>
      <c r="B16" s="66" t="e">
        <f>B15*100/(B13+B15)</f>
        <v>#DIV/0!</v>
      </c>
      <c r="C16" s="67" t="s">
        <v>42</v>
      </c>
      <c r="D16" s="46" t="str">
        <f>IFERROR(IF(OR(B16&gt;=21,B16&lt;=19),"Taux d'oxygène dangereux pour la santé ! Détection O2 nécessaire !",""),"")</f>
        <v/>
      </c>
      <c r="E16" s="47"/>
      <c r="F16" s="47"/>
      <c r="G16" s="47"/>
    </row>
    <row r="17" spans="1:7" ht="5.25" customHeight="1">
      <c r="A17" s="68"/>
      <c r="B17" s="47"/>
      <c r="C17" s="52"/>
      <c r="D17" s="47"/>
      <c r="E17" s="47"/>
      <c r="F17" s="47"/>
      <c r="G17" s="47"/>
    </row>
    <row r="18" spans="1:7" ht="15.6" customHeight="1">
      <c r="A18" s="68"/>
      <c r="B18" s="47"/>
      <c r="C18" s="52"/>
      <c r="D18" s="47"/>
      <c r="E18" s="47"/>
      <c r="F18" s="47"/>
      <c r="G18" s="47"/>
    </row>
    <row r="19" spans="1:7" ht="18.75" customHeight="1" thickBot="1">
      <c r="A19" s="62" t="s">
        <v>72</v>
      </c>
      <c r="B19" s="62">
        <f>B8*0.5</f>
        <v>0</v>
      </c>
      <c r="C19" s="54" t="s">
        <v>67</v>
      </c>
      <c r="D19" s="47"/>
      <c r="E19" s="47"/>
      <c r="F19" s="47"/>
      <c r="G19" s="47"/>
    </row>
    <row r="20" spans="1:7" ht="20.100000000000001" customHeight="1" thickBot="1">
      <c r="A20" s="43" t="s">
        <v>73</v>
      </c>
      <c r="B20" s="69" t="e">
        <f>B19/B11*100</f>
        <v>#DIV/0!</v>
      </c>
      <c r="C20" s="45" t="s">
        <v>42</v>
      </c>
      <c r="D20" s="46" t="str">
        <f>IFERROR(IF((B20&gt;= 0.5),"Taux de CO2 dangereux pour la santé (VLEP CO2 = 0,5%)! Détection CO2 nécessaire !",""),"")</f>
        <v/>
      </c>
      <c r="E20" s="47"/>
      <c r="F20" s="47"/>
      <c r="G20" s="47"/>
    </row>
    <row r="21" spans="1:7">
      <c r="A21" s="52"/>
      <c r="B21" s="47"/>
      <c r="C21" s="52"/>
      <c r="D21" s="47"/>
      <c r="E21" s="47"/>
      <c r="F21" s="47"/>
      <c r="G21" s="47"/>
    </row>
    <row r="23" spans="1:7">
      <c r="A23" s="36" t="s">
        <v>112</v>
      </c>
    </row>
  </sheetData>
  <sheetProtection algorithmName="SHA-512" hashValue="e08/dUmCmTR0jhYdbxnO0C92DqThZ3QPzhhA+M6wJRIuGyMhlQllVxls18D968h0fHto4pgPM2PFva0GGQIjlQ==" saltValue="dmhHk8WWT7N4UJhRAYQ3HA==" spinCount="100000" sheet="1" objects="1" scenarios="1" selectLockedCells="1"/>
  <mergeCells count="3">
    <mergeCell ref="A1:G1"/>
    <mergeCell ref="A2:G2"/>
    <mergeCell ref="A3:G3"/>
  </mergeCells>
  <dataValidations count="1">
    <dataValidation type="decimal" errorStyle="warning" operator="notBetween" allowBlank="1" showInputMessage="1" showErrorMessage="1" error="Taux d'oxygène dangereux pour la santé ! Détection obligatoire" sqref="B16" xr:uid="{E1DBBE68-EC15-43BB-80DB-C2AD025F7486}">
      <formula1>19</formula1>
      <formula2>21</formula2>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19"/>
  <sheetViews>
    <sheetView showFormulas="1" topLeftCell="B1" workbookViewId="0">
      <selection activeCell="H17" sqref="H17"/>
    </sheetView>
  </sheetViews>
  <sheetFormatPr baseColWidth="10" defaultColWidth="11.42578125" defaultRowHeight="15"/>
  <cols>
    <col min="1" max="1" width="11.42578125" style="1"/>
    <col min="2" max="2" width="8" style="1" bestFit="1" customWidth="1"/>
    <col min="3" max="3" width="12" style="1" bestFit="1" customWidth="1"/>
    <col min="4" max="4" width="13.85546875" style="1" bestFit="1" customWidth="1"/>
    <col min="5" max="5" width="5.7109375" style="1" customWidth="1"/>
    <col min="6" max="6" width="20.85546875" style="1" bestFit="1" customWidth="1"/>
    <col min="7" max="7" width="6.5703125" style="1" bestFit="1" customWidth="1"/>
    <col min="8" max="8" width="6.5703125" style="1" customWidth="1"/>
    <col min="9" max="9" width="11.42578125" style="1"/>
    <col min="10" max="10" width="5.5703125" style="1" customWidth="1"/>
    <col min="11" max="11" width="26.7109375" style="1" bestFit="1" customWidth="1"/>
    <col min="12" max="16384" width="11.42578125" style="1"/>
  </cols>
  <sheetData>
    <row r="2" spans="2:11">
      <c r="B2" s="4" t="s">
        <v>9</v>
      </c>
      <c r="C2" s="4" t="s">
        <v>10</v>
      </c>
      <c r="D2" s="4" t="s">
        <v>11</v>
      </c>
      <c r="E2" s="2"/>
      <c r="F2" s="4" t="s">
        <v>26</v>
      </c>
      <c r="G2" s="4" t="s">
        <v>27</v>
      </c>
      <c r="H2" s="4" t="s">
        <v>25</v>
      </c>
      <c r="I2" s="4" t="s">
        <v>28</v>
      </c>
      <c r="K2" s="4" t="s">
        <v>36</v>
      </c>
    </row>
    <row r="3" spans="2:11">
      <c r="B3" s="3" t="s">
        <v>3</v>
      </c>
      <c r="C3" s="3">
        <v>1</v>
      </c>
      <c r="D3" s="3">
        <f t="shared" ref="D3:D8" si="0">C3*0.001</f>
        <v>1E-3</v>
      </c>
      <c r="F3" s="3" t="s">
        <v>17</v>
      </c>
      <c r="G3" s="3" t="s">
        <v>18</v>
      </c>
      <c r="H3" s="3" t="s">
        <v>32</v>
      </c>
      <c r="I3" s="3" t="s">
        <v>32</v>
      </c>
      <c r="K3" s="3" t="s">
        <v>37</v>
      </c>
    </row>
    <row r="4" spans="2:11">
      <c r="B4" s="3" t="s">
        <v>4</v>
      </c>
      <c r="C4" s="3">
        <v>2</v>
      </c>
      <c r="D4" s="3">
        <f t="shared" si="0"/>
        <v>2E-3</v>
      </c>
      <c r="F4" s="3" t="s">
        <v>107</v>
      </c>
      <c r="G4" s="3" t="s">
        <v>16</v>
      </c>
      <c r="H4" s="3" t="s">
        <v>32</v>
      </c>
      <c r="I4" s="3" t="s">
        <v>32</v>
      </c>
      <c r="K4" s="3" t="s">
        <v>38</v>
      </c>
    </row>
    <row r="5" spans="2:11" ht="18">
      <c r="B5" s="3" t="s">
        <v>5</v>
      </c>
      <c r="C5" s="3">
        <v>5</v>
      </c>
      <c r="D5" s="3">
        <f t="shared" si="0"/>
        <v>5.0000000000000001E-3</v>
      </c>
      <c r="F5" s="3" t="s">
        <v>21</v>
      </c>
      <c r="G5" s="3" t="s">
        <v>24</v>
      </c>
      <c r="H5" s="3">
        <v>4.0999999999999996</v>
      </c>
      <c r="I5" s="3" t="s">
        <v>32</v>
      </c>
      <c r="K5" s="3" t="s">
        <v>39</v>
      </c>
    </row>
    <row r="6" spans="2:11" ht="18">
      <c r="B6" s="3" t="s">
        <v>6</v>
      </c>
      <c r="C6" s="3">
        <v>10</v>
      </c>
      <c r="D6" s="3">
        <f t="shared" si="0"/>
        <v>0.01</v>
      </c>
      <c r="F6" s="3" t="s">
        <v>108</v>
      </c>
      <c r="G6" s="3" t="s">
        <v>109</v>
      </c>
      <c r="H6" s="3">
        <v>5</v>
      </c>
      <c r="I6" s="3" t="s">
        <v>32</v>
      </c>
    </row>
    <row r="7" spans="2:11">
      <c r="B7" s="3" t="s">
        <v>7</v>
      </c>
      <c r="C7" s="3">
        <v>20</v>
      </c>
      <c r="D7" s="3">
        <f t="shared" si="0"/>
        <v>0.02</v>
      </c>
      <c r="F7" s="3" t="s">
        <v>22</v>
      </c>
      <c r="G7" s="3" t="s">
        <v>23</v>
      </c>
      <c r="H7" s="3">
        <v>12.5</v>
      </c>
      <c r="I7" s="5">
        <v>5.0000000000000001E-3</v>
      </c>
    </row>
    <row r="8" spans="2:11">
      <c r="B8" s="3" t="s">
        <v>8</v>
      </c>
      <c r="C8" s="3">
        <v>50</v>
      </c>
      <c r="D8" s="3">
        <f t="shared" si="0"/>
        <v>0.05</v>
      </c>
    </row>
    <row r="10" spans="2:11">
      <c r="C10" s="98" t="s">
        <v>15</v>
      </c>
      <c r="D10" s="98"/>
    </row>
    <row r="11" spans="2:11">
      <c r="C11" s="3" t="s">
        <v>33</v>
      </c>
      <c r="D11" s="3">
        <v>23</v>
      </c>
    </row>
    <row r="12" spans="2:11">
      <c r="C12" s="3" t="s">
        <v>34</v>
      </c>
      <c r="D12" s="3">
        <v>19</v>
      </c>
    </row>
    <row r="17" spans="8:9">
      <c r="H17" s="6"/>
      <c r="I17" s="5" t="s">
        <v>40</v>
      </c>
    </row>
    <row r="18" spans="8:9">
      <c r="H18" s="5">
        <f>H17*0.000001</f>
        <v>0</v>
      </c>
      <c r="I18" s="5" t="s">
        <v>41</v>
      </c>
    </row>
    <row r="19" spans="8:9">
      <c r="H19" s="5">
        <f>H17*0.0001</f>
        <v>0</v>
      </c>
      <c r="I19" s="5" t="s">
        <v>42</v>
      </c>
    </row>
  </sheetData>
  <sheetProtection algorithmName="SHA-512" hashValue="YriU9dtpnG9nmAGsoqYIiH6x3e+xLfPdPjlhgbtDqvFbOUoXKKcjwf4E06GRweJXkEwdywbI+DDEidooSero8A==" saltValue="JTa8a7P9XlZZ+TRpIHhF8w==" spinCount="100000" sheet="1" objects="1" scenarios="1" selectLockedCells="1"/>
  <mergeCells count="1">
    <mergeCell ref="C10:D10"/>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9</vt:i4>
      </vt:variant>
    </vt:vector>
  </HeadingPairs>
  <TitlesOfParts>
    <vt:vector size="15" baseType="lpstr">
      <vt:lpstr>gaz inertes - O2 - mélanges</vt:lpstr>
      <vt:lpstr>CO2</vt:lpstr>
      <vt:lpstr>gaz inflammable</vt:lpstr>
      <vt:lpstr>gaz toxique ou corrosif</vt:lpstr>
      <vt:lpstr>cryogéniques</vt:lpstr>
      <vt:lpstr>Travail</vt:lpstr>
      <vt:lpstr>Densite</vt:lpstr>
      <vt:lpstr>G</vt:lpstr>
      <vt:lpstr>Gaz</vt:lpstr>
      <vt:lpstr>Gaz_Neutre</vt:lpstr>
      <vt:lpstr>LIE</vt:lpstr>
      <vt:lpstr>Taille_B</vt:lpstr>
      <vt:lpstr>TOX</vt:lpstr>
      <vt:lpstr>Volume_B_L</vt:lpstr>
      <vt:lpstr>Volume_B_M3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2026-04-14T12:47:08Z</dcterms:modified>
</cp:coreProperties>
</file>