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kiwi.adn.inserm.fr\PISA\02_PRJT_FINANCEURS\01_ANR\00_DOC_GESTION\01_OUTILS\ANR_AAPG2026_INFOS_ADMIN\"/>
    </mc:Choice>
  </mc:AlternateContent>
  <xr:revisionPtr revIDLastSave="0" documentId="13_ncr:1_{48786C97-EBE9-426C-A34E-699F1A8C7D93}" xr6:coauthVersionLast="47" xr6:coauthVersionMax="47" xr10:uidLastSave="{00000000-0000-0000-0000-000000000000}"/>
  <bookViews>
    <workbookView xWindow="-30828" yWindow="-36" windowWidth="30936" windowHeight="16776" activeTab="2" xr2:uid="{00000000-000D-0000-FFFF-FFFF00000000}"/>
  </bookViews>
  <sheets>
    <sheet name="NOTICE" sheetId="6" r:id="rId1"/>
    <sheet name="RECOMMANDATIONS" sheetId="1" r:id="rId2"/>
    <sheet name="DONNEES_ADMINISTRATIVES" sheetId="2" r:id="rId3"/>
    <sheet name="BUDGET_PARTENAIRE" sheetId="5" r:id="rId4"/>
    <sheet name="Source Champs automatiques" sheetId="4" state="hidden" r:id="rId5"/>
    <sheet name="Source coûts moyens" sheetId="7" state="hidden" r:id="rId6"/>
  </sheets>
  <definedNames>
    <definedName name="Ville">'Source coûts moyens'!$A$4:$A$8</definedName>
    <definedName name="Zona">'Source coûts moyens'!$B$4:$B$8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3" i="7" l="1"/>
  <c r="I42" i="7"/>
  <c r="I41" i="7"/>
  <c r="I40" i="7"/>
  <c r="I39" i="7"/>
  <c r="I38" i="7"/>
  <c r="H43" i="7"/>
  <c r="H42" i="7"/>
  <c r="H41" i="7"/>
  <c r="H40" i="7"/>
  <c r="H39" i="7"/>
  <c r="H38" i="7"/>
  <c r="I37" i="7"/>
  <c r="I36" i="7"/>
  <c r="I35" i="7"/>
  <c r="I34" i="7"/>
  <c r="I33" i="7"/>
  <c r="I32" i="7"/>
  <c r="H37" i="7"/>
  <c r="H36" i="7"/>
  <c r="H35" i="7"/>
  <c r="H34" i="7"/>
  <c r="H33" i="7"/>
  <c r="H32" i="7"/>
  <c r="I31" i="7"/>
  <c r="I30" i="7"/>
  <c r="I29" i="7"/>
  <c r="I28" i="7"/>
  <c r="I27" i="7"/>
  <c r="I26" i="7"/>
  <c r="H31" i="7"/>
  <c r="H30" i="7"/>
  <c r="H29" i="7"/>
  <c r="H28" i="7"/>
  <c r="H27" i="7"/>
  <c r="H26" i="7"/>
  <c r="I25" i="7"/>
  <c r="I24" i="7"/>
  <c r="I23" i="7"/>
  <c r="I22" i="7"/>
  <c r="I21" i="7"/>
  <c r="I20" i="7"/>
  <c r="H25" i="7"/>
  <c r="H24" i="7"/>
  <c r="H23" i="7"/>
  <c r="H22" i="7"/>
  <c r="H21" i="7"/>
  <c r="H20" i="7"/>
  <c r="I19" i="7"/>
  <c r="I18" i="7"/>
  <c r="I17" i="7"/>
  <c r="I16" i="7"/>
  <c r="I15" i="7"/>
  <c r="I14" i="7"/>
  <c r="H19" i="7"/>
  <c r="H18" i="7"/>
  <c r="H17" i="7"/>
  <c r="H16" i="7"/>
  <c r="H15" i="7"/>
  <c r="H14" i="7"/>
  <c r="I13" i="7"/>
  <c r="I12" i="7"/>
  <c r="I11" i="7"/>
  <c r="I10" i="7"/>
  <c r="I9" i="7"/>
  <c r="I8" i="7"/>
  <c r="I7" i="7"/>
  <c r="H13" i="7"/>
  <c r="H12" i="7"/>
  <c r="H11" i="7"/>
  <c r="H10" i="7"/>
  <c r="H9" i="7"/>
  <c r="H8" i="7"/>
  <c r="H7" i="7"/>
  <c r="I6" i="7"/>
  <c r="H6" i="7"/>
  <c r="H10" i="5"/>
  <c r="I10" i="5"/>
  <c r="D56" i="5"/>
  <c r="K10" i="5" s="1"/>
  <c r="D52" i="5"/>
  <c r="D49" i="5"/>
  <c r="D36" i="5"/>
  <c r="D37" i="5"/>
  <c r="D38" i="5"/>
  <c r="D39" i="5"/>
  <c r="D40" i="5"/>
  <c r="D67" i="5"/>
  <c r="D63" i="5"/>
  <c r="A34" i="5"/>
  <c r="G37" i="5" s="1"/>
  <c r="J46" i="5"/>
  <c r="G10" i="5" s="1"/>
  <c r="F46" i="5"/>
  <c r="E10" i="5" s="1"/>
  <c r="B12" i="2"/>
  <c r="B13" i="2" s="1"/>
  <c r="B8" i="2"/>
  <c r="K45" i="5" l="1"/>
  <c r="K43" i="5"/>
  <c r="K44" i="5"/>
  <c r="K41" i="5"/>
  <c r="K40" i="5"/>
  <c r="K39" i="5"/>
  <c r="K42" i="5"/>
  <c r="K38" i="5"/>
  <c r="K37" i="5"/>
  <c r="J10" i="5"/>
  <c r="G36" i="5"/>
  <c r="H36" i="5" s="1"/>
  <c r="K36" i="5"/>
  <c r="E31" i="7"/>
  <c r="E30" i="7"/>
  <c r="E29" i="7"/>
  <c r="E28" i="7"/>
  <c r="E27" i="7"/>
  <c r="E26" i="7"/>
  <c r="E25" i="7"/>
  <c r="E24" i="7"/>
  <c r="E23" i="7"/>
  <c r="E22" i="7"/>
  <c r="E21" i="7"/>
  <c r="K44" i="7"/>
  <c r="M44" i="7" s="1"/>
  <c r="K46" i="5" l="1"/>
  <c r="F10" i="5" s="1"/>
  <c r="E8" i="7"/>
  <c r="E11" i="7" l="1"/>
  <c r="E10" i="7"/>
  <c r="E7" i="7"/>
  <c r="E6" i="7"/>
  <c r="E5" i="7"/>
  <c r="E9" i="7"/>
  <c r="M22" i="7" l="1"/>
  <c r="M23" i="7"/>
  <c r="M24" i="7"/>
  <c r="M25" i="7"/>
  <c r="K37" i="7"/>
  <c r="M37" i="7" s="1"/>
  <c r="K36" i="7"/>
  <c r="M36" i="7" s="1"/>
  <c r="K35" i="7"/>
  <c r="M35" i="7" s="1"/>
  <c r="K34" i="7"/>
  <c r="M34" i="7" s="1"/>
  <c r="K33" i="7"/>
  <c r="M33" i="7" s="1"/>
  <c r="K32" i="7"/>
  <c r="M32" i="7" s="1"/>
  <c r="K31" i="7"/>
  <c r="M31" i="7" s="1"/>
  <c r="K30" i="7"/>
  <c r="M30" i="7" s="1"/>
  <c r="K29" i="7"/>
  <c r="M29" i="7" s="1"/>
  <c r="K28" i="7"/>
  <c r="M28" i="7" s="1"/>
  <c r="K27" i="7"/>
  <c r="M27" i="7" s="1"/>
  <c r="K26" i="7"/>
  <c r="M26" i="7" s="1"/>
  <c r="K21" i="7"/>
  <c r="M21" i="7" s="1"/>
  <c r="K20" i="7"/>
  <c r="M20" i="7" s="1"/>
  <c r="K19" i="7"/>
  <c r="M19" i="7" s="1"/>
  <c r="K18" i="7"/>
  <c r="M18" i="7" s="1"/>
  <c r="K17" i="7"/>
  <c r="M17" i="7" s="1"/>
  <c r="K16" i="7"/>
  <c r="M16" i="7" s="1"/>
  <c r="K15" i="7"/>
  <c r="M15" i="7" s="1"/>
  <c r="K14" i="7"/>
  <c r="M14" i="7" s="1"/>
  <c r="K13" i="7"/>
  <c r="M13" i="7" s="1"/>
  <c r="K12" i="7"/>
  <c r="M12" i="7" s="1"/>
  <c r="K11" i="7"/>
  <c r="M11" i="7" s="1"/>
  <c r="K10" i="7"/>
  <c r="M10" i="7" s="1"/>
  <c r="K9" i="7"/>
  <c r="M9" i="7" s="1"/>
  <c r="K8" i="7"/>
  <c r="M8" i="7" s="1"/>
  <c r="K7" i="7"/>
  <c r="M7" i="7" s="1"/>
  <c r="G25" i="5"/>
  <c r="G24" i="5"/>
  <c r="D41" i="5"/>
  <c r="D42" i="5"/>
  <c r="D43" i="5"/>
  <c r="D44" i="5"/>
  <c r="D45" i="5"/>
  <c r="K6" i="7"/>
  <c r="M6" i="7" s="1"/>
  <c r="G23" i="5"/>
  <c r="C46" i="5"/>
  <c r="C10" i="5" s="1"/>
  <c r="M2" i="5"/>
  <c r="D46" i="5" l="1"/>
  <c r="H37" i="5"/>
  <c r="G43" i="5"/>
  <c r="H43" i="5" s="1"/>
  <c r="G39" i="5"/>
  <c r="H39" i="5" s="1"/>
  <c r="G44" i="5"/>
  <c r="H44" i="5" s="1"/>
  <c r="G41" i="5"/>
  <c r="H41" i="5" s="1"/>
  <c r="G45" i="5"/>
  <c r="H45" i="5" s="1"/>
  <c r="G40" i="5"/>
  <c r="H40" i="5" s="1"/>
  <c r="G42" i="5"/>
  <c r="H42" i="5" s="1"/>
  <c r="G38" i="5"/>
  <c r="H38" i="5" s="1"/>
  <c r="B10" i="5" l="1"/>
  <c r="H46" i="5"/>
  <c r="D10" i="5" s="1"/>
  <c r="F13" i="5" s="1"/>
  <c r="G16" i="5" l="1"/>
  <c r="F17" i="5"/>
  <c r="L15" i="5" s="1"/>
  <c r="G15" i="5"/>
  <c r="F21" i="5" l="1"/>
  <c r="G26" i="5" s="1"/>
  <c r="L10" i="5" l="1"/>
  <c r="L13" i="5" s="1"/>
</calcChain>
</file>

<file path=xl/sharedStrings.xml><?xml version="1.0" encoding="utf-8"?>
<sst xmlns="http://schemas.openxmlformats.org/spreadsheetml/2006/main" count="379" uniqueCount="278">
  <si>
    <t>Implication et limite du coordinateur</t>
  </si>
  <si>
    <t>Les dépenses inférieures doivent être indiquées dans la rubrique «consommables scientifiques».</t>
  </si>
  <si>
    <t>PARTIE ADMINISTRATIVE</t>
  </si>
  <si>
    <t>Prenom/Nom</t>
  </si>
  <si>
    <t>Code unité / acronyme labo</t>
  </si>
  <si>
    <t>N°RNSR</t>
  </si>
  <si>
    <t>Tutelle gestionnaire du projet</t>
  </si>
  <si>
    <t>N° SIRET tutelle gestionnaire</t>
  </si>
  <si>
    <t>Nature juridique de la tutelle gestionnaire</t>
  </si>
  <si>
    <t>Tutelle hébergeante</t>
  </si>
  <si>
    <t>N° SIRET de la tutelle hébergeante</t>
  </si>
  <si>
    <t>Personne habilitée à engager juridiquement l'établissement gestionnaire (acte attributif)</t>
  </si>
  <si>
    <t>Civilité</t>
  </si>
  <si>
    <t>NOM</t>
  </si>
  <si>
    <t>Prénom</t>
  </si>
  <si>
    <t>Fonction</t>
  </si>
  <si>
    <t>Adresse</t>
  </si>
  <si>
    <t>complément d'adresse</t>
  </si>
  <si>
    <t>Code postal</t>
  </si>
  <si>
    <t>Ville</t>
  </si>
  <si>
    <t>Cedex</t>
  </si>
  <si>
    <t>Pays</t>
  </si>
  <si>
    <t>Personne chargée du suivi administratif et financier du dossier</t>
  </si>
  <si>
    <t>Coordonnées bancaires de l'établissement gestionnaire</t>
  </si>
  <si>
    <t>Nom de la banque</t>
  </si>
  <si>
    <t>Coordonnées compte IBAN</t>
  </si>
  <si>
    <t>BIC/SWIFT de la banque</t>
  </si>
  <si>
    <t xml:space="preserve">Le règlement financier </t>
  </si>
  <si>
    <t>Site de dépôt et d'enregistrement</t>
  </si>
  <si>
    <t>Fiche explicative sur les coûts admissibles</t>
  </si>
  <si>
    <t>Renseignements administratifs sur le porteur et son unité</t>
  </si>
  <si>
    <t>Documents de référence de l'ANR (cliquer sur le lien correspondant)</t>
  </si>
  <si>
    <t>Monsieur</t>
  </si>
  <si>
    <t>SIMON</t>
  </si>
  <si>
    <t>Eric</t>
  </si>
  <si>
    <t>Délégué Regional</t>
  </si>
  <si>
    <t>Numéro de rue</t>
  </si>
  <si>
    <t>Strasbourg</t>
  </si>
  <si>
    <t>France</t>
  </si>
  <si>
    <t xml:space="preserve">Madame </t>
  </si>
  <si>
    <t>Trésor public</t>
  </si>
  <si>
    <t>FR76 1007 1670 0000 0010 0607 602</t>
  </si>
  <si>
    <t>TRPUFRP1</t>
  </si>
  <si>
    <t>Adresse mail</t>
  </si>
  <si>
    <t>Téléphone</t>
  </si>
  <si>
    <t>Fax</t>
  </si>
  <si>
    <t>CIC1431</t>
  </si>
  <si>
    <t>CIC1432</t>
  </si>
  <si>
    <t>CIC1433</t>
  </si>
  <si>
    <t>CIC1434</t>
  </si>
  <si>
    <t>U1093</t>
  </si>
  <si>
    <t>U1098</t>
  </si>
  <si>
    <t>U1109</t>
  </si>
  <si>
    <t>U1110</t>
  </si>
  <si>
    <t>U1112</t>
  </si>
  <si>
    <t>U1116</t>
  </si>
  <si>
    <t>U1121</t>
  </si>
  <si>
    <t>U1231</t>
  </si>
  <si>
    <t>U1250</t>
  </si>
  <si>
    <t>U1255</t>
  </si>
  <si>
    <t>U1256</t>
  </si>
  <si>
    <t>U1257</t>
  </si>
  <si>
    <t>U1260</t>
  </si>
  <si>
    <t>EPST</t>
  </si>
  <si>
    <t>Inserm DR Est</t>
  </si>
  <si>
    <t>Université de Strasbourg</t>
  </si>
  <si>
    <t>Université de Lorraine</t>
  </si>
  <si>
    <t>Université de Bourgogne</t>
  </si>
  <si>
    <t>Université de Champagne-Ardenne</t>
  </si>
  <si>
    <t>CHRU de Nancy</t>
  </si>
  <si>
    <t>CHRU de Strasbourg</t>
  </si>
  <si>
    <t>CHRU de Dijon</t>
  </si>
  <si>
    <t>CHRU de Besançon</t>
  </si>
  <si>
    <t>Unités hors Alsace: modifier si pas de gestion Inserm</t>
  </si>
  <si>
    <t>Etablissement Français du sang</t>
  </si>
  <si>
    <t>200518000Y</t>
  </si>
  <si>
    <t>201120122D</t>
  </si>
  <si>
    <t>201321264L</t>
  </si>
  <si>
    <t>201822780M</t>
  </si>
  <si>
    <t>200919208U</t>
  </si>
  <si>
    <t>199520127D</t>
  </si>
  <si>
    <t>201220171C</t>
  </si>
  <si>
    <t>200615803F</t>
  </si>
  <si>
    <t>201320503J</t>
  </si>
  <si>
    <t>200515207M</t>
  </si>
  <si>
    <t>200320131Y</t>
  </si>
  <si>
    <t>201220177J</t>
  </si>
  <si>
    <t>200716508T</t>
  </si>
  <si>
    <t>200919207T</t>
  </si>
  <si>
    <t>200816533R</t>
  </si>
  <si>
    <t>200919280X</t>
  </si>
  <si>
    <t>201822694U</t>
  </si>
  <si>
    <t>Date simulation</t>
  </si>
  <si>
    <t>ACRONYME</t>
  </si>
  <si>
    <t>Postes de dépenses</t>
  </si>
  <si>
    <t>Personnels Permanents</t>
  </si>
  <si>
    <t>non permanents avec financement
ANR demandé</t>
  </si>
  <si>
    <t>non permanents sans financement 
ANR demandé</t>
  </si>
  <si>
    <t>Prestations de services (DPI)</t>
  </si>
  <si>
    <t>Totaux</t>
  </si>
  <si>
    <t>pers.mois</t>
  </si>
  <si>
    <t>Pour info: montant maxi des frais d'environnement pris en compte</t>
  </si>
  <si>
    <t>€</t>
  </si>
  <si>
    <t>Coût déclaré (€)</t>
  </si>
  <si>
    <t xml:space="preserve">Total des frais </t>
  </si>
  <si>
    <t>Taux d'aide demandé(%)</t>
  </si>
  <si>
    <t xml:space="preserve">Aide demandée </t>
  </si>
  <si>
    <t>dont</t>
  </si>
  <si>
    <t>€ au titre de la facturation interne sur la totalité du projet</t>
  </si>
  <si>
    <t xml:space="preserve">€ au titre de la facture entre partenaires sur la totalité du projet </t>
  </si>
  <si>
    <t>Information du taux de prestation qui doit être inférieur ou égal à 50% de l'aide demandée</t>
  </si>
  <si>
    <t>DEPENSES DE PERSONNELS</t>
  </si>
  <si>
    <t xml:space="preserve">Personnels Permanents </t>
  </si>
  <si>
    <t>Non permanents sans financement demandé à l'ANR</t>
  </si>
  <si>
    <t>catégorie</t>
  </si>
  <si>
    <t>Nombre pers.mois</t>
  </si>
  <si>
    <t>Estimation  €
(coût moyen)</t>
  </si>
  <si>
    <t>Personne 1</t>
  </si>
  <si>
    <t>Personne 2</t>
  </si>
  <si>
    <t>Personne 3</t>
  </si>
  <si>
    <t>Personne 4</t>
  </si>
  <si>
    <t>Personne 5</t>
  </si>
  <si>
    <t>Personne 6</t>
  </si>
  <si>
    <t>Personne 7</t>
  </si>
  <si>
    <t>Personne 8</t>
  </si>
  <si>
    <t>Personne 9</t>
  </si>
  <si>
    <t>Personne 10</t>
  </si>
  <si>
    <t>TOTAL</t>
  </si>
  <si>
    <t>Non Permanents financés par l'ANR (une ligne par recrutement)</t>
  </si>
  <si>
    <t>Achat de matériel</t>
  </si>
  <si>
    <t>Consommables "scientifiques"</t>
  </si>
  <si>
    <t xml:space="preserve">Location de matériels </t>
  </si>
  <si>
    <t>Sous-traitance "scientifique"</t>
  </si>
  <si>
    <t>Frais de missions</t>
  </si>
  <si>
    <t>Frais de réception</t>
  </si>
  <si>
    <t>Participation/organisation de colloques</t>
  </si>
  <si>
    <t>Dépenses de facturation interne</t>
  </si>
  <si>
    <t>Dépenses de facturation entre partenaires</t>
  </si>
  <si>
    <t>AUTRES POSTES DE DEPENSES</t>
  </si>
  <si>
    <t>Prestations de services (plateformes INSERM)</t>
  </si>
  <si>
    <t>Location locaux ou matériel (INSERM)</t>
  </si>
  <si>
    <t>N.B. se référer aux recommandations</t>
  </si>
  <si>
    <t>Location locaux ou matériels (non INSERM)</t>
  </si>
  <si>
    <t>Prestations de services (plateformes non INSERM)</t>
  </si>
  <si>
    <t>Recommandations</t>
  </si>
  <si>
    <t>EFS Besançon</t>
  </si>
  <si>
    <t>CNRS</t>
  </si>
  <si>
    <t>DIETERT</t>
  </si>
  <si>
    <t>Vanessa</t>
  </si>
  <si>
    <t>pisa.est@inserm.fr</t>
  </si>
  <si>
    <t>Choisir votre unité dans le menu déroulant</t>
  </si>
  <si>
    <t>Onglet "Recommandations" reprend des éléments concernant les règlementations de l'Inserm et de l'ANR en vigueur.</t>
  </si>
  <si>
    <t>Onglet "Budget partenaire" permet de bien catégoriser les dépenses prévues dans votre projet.</t>
  </si>
  <si>
    <t>Onglet "Données administratives" reprend les informations relatives à la DR Est de l'Inserm que vous serez amenés à saisir  sur la plateforme de soumission de l'ANR.</t>
  </si>
  <si>
    <t>Catégorie</t>
  </si>
  <si>
    <t>Personnels permanents</t>
  </si>
  <si>
    <t>Coût moyen</t>
  </si>
  <si>
    <t>IECN</t>
  </si>
  <si>
    <t>AI</t>
  </si>
  <si>
    <t>TECN</t>
  </si>
  <si>
    <t>Doctorant recherche</t>
  </si>
  <si>
    <t>CDD Chercheur (exp 4 à &lt; 7 ans)</t>
  </si>
  <si>
    <t>CDD Chercheur (exp 2 à &lt; 4 ans)</t>
  </si>
  <si>
    <t>CDD Chercheur (exp 0 à &lt; 2 ans)</t>
  </si>
  <si>
    <t>CDD Chercheur (exp 7 à &lt; 10 ans)</t>
  </si>
  <si>
    <t>CDD Chercheur (exp 10 à &lt; 15 ans)</t>
  </si>
  <si>
    <t>CDD Chercheur (exp 15 à &lt; 20 ans)</t>
  </si>
  <si>
    <t>CDD Chercheur (&gt; 20 ans)</t>
  </si>
  <si>
    <t>IR (exp &lt; 3 ans)</t>
  </si>
  <si>
    <t>IR (exp 3 &lt; 5 ans)</t>
  </si>
  <si>
    <t>IR (exp 5 &lt; 10 ans)</t>
  </si>
  <si>
    <t>IR (exp 10 &lt; 15 ans)</t>
  </si>
  <si>
    <t>IR (exp 15 &lt; 20 ans)</t>
  </si>
  <si>
    <t>IR (exp &lt; 20 ans)</t>
  </si>
  <si>
    <t>IE (exp &lt; 3 ans)</t>
  </si>
  <si>
    <t>IE (exp 3 &lt; 5 ans)</t>
  </si>
  <si>
    <t>IE (exp 5 &lt; 10 ans)</t>
  </si>
  <si>
    <t>IE (exp 10 &lt; 15 ans)</t>
  </si>
  <si>
    <t>IE (exp 15 &lt; 20 ans)</t>
  </si>
  <si>
    <t>IE (exp &lt; 20 ans)</t>
  </si>
  <si>
    <t>AI (exp &lt; 3 ans)</t>
  </si>
  <si>
    <t>AI (exp 3 &lt; 5 ans)</t>
  </si>
  <si>
    <t>AI (exp 5 &lt; 10 ans)</t>
  </si>
  <si>
    <t>AI (exp 10 &lt; 15 ans)</t>
  </si>
  <si>
    <t>AI (exp 15 &lt; 20 ans)</t>
  </si>
  <si>
    <t>AI (exp &lt; 20 ans)</t>
  </si>
  <si>
    <t>TE (exp &lt; 3 ans)</t>
  </si>
  <si>
    <t>TE (exp 3 &lt; 5 ans)</t>
  </si>
  <si>
    <t>TE (exp 5 &lt; 10 ans)</t>
  </si>
  <si>
    <t>TE (exp 10 &lt; 15 ans)</t>
  </si>
  <si>
    <t>TE (exp 15 &lt; 20 ans)</t>
  </si>
  <si>
    <t>TE (exp &lt; 20 ans)</t>
  </si>
  <si>
    <t>Besançon</t>
  </si>
  <si>
    <t>Dijon</t>
  </si>
  <si>
    <t>Nancy</t>
  </si>
  <si>
    <t xml:space="preserve">Reims </t>
  </si>
  <si>
    <t>Zone</t>
  </si>
  <si>
    <t>Personnels non-permanents</t>
  </si>
  <si>
    <t>Veuillez renseigner en amont votre site dans le menu déroulant suivant :</t>
  </si>
  <si>
    <t>Durée du projet</t>
  </si>
  <si>
    <t>Zone_3</t>
  </si>
  <si>
    <t>Zone_2</t>
  </si>
  <si>
    <t xml:space="preserve">N'hésitez pas en cas de questions ou de doute de contacter le Pôle d'Ingénierie Santé PISA de l'Inserm - Délégation Est à l'adresse suivante : pisa.est@inserm.fr </t>
  </si>
  <si>
    <t>coût</t>
  </si>
  <si>
    <t>Ce fichier proposé par la DR Est de l'Inserm a pour but d'aider au calcul des coûts budgétaires pour les projets ANR portés par des unités labellisées Inserm</t>
  </si>
  <si>
    <t xml:space="preserve">dont </t>
  </si>
  <si>
    <t>€ au titre de la science ouverte</t>
  </si>
  <si>
    <t>Frais de publication (open access)</t>
  </si>
  <si>
    <t>Zone_1</t>
  </si>
  <si>
    <t xml:space="preserve">au 01/07/2023 </t>
  </si>
  <si>
    <t>DR</t>
  </si>
  <si>
    <t>CR</t>
  </si>
  <si>
    <t>Chercheurs</t>
  </si>
  <si>
    <t>Corps des IR</t>
  </si>
  <si>
    <t>IR</t>
  </si>
  <si>
    <t>Corps des IE</t>
  </si>
  <si>
    <t>Ingénieurs</t>
  </si>
  <si>
    <t>TR</t>
  </si>
  <si>
    <t>au 01/07/2023</t>
  </si>
  <si>
    <t>Non mis à jour</t>
  </si>
  <si>
    <t>Responsable du Pôle d'Ingénierie Santé</t>
  </si>
  <si>
    <t>AT (exp 5 &lt; 10 ans)</t>
  </si>
  <si>
    <t>AT (exp &lt; 3 ans)</t>
  </si>
  <si>
    <t>AT (exp 3 &lt; 5 ans)</t>
  </si>
  <si>
    <t>AT (exp 10 &lt; 15 ans)</t>
  </si>
  <si>
    <t>AT (exp 15 &lt; 20 ans)</t>
  </si>
  <si>
    <t>AT (exp &lt; 20 ans)</t>
  </si>
  <si>
    <t>U1329</t>
  </si>
  <si>
    <t>U1328</t>
  </si>
  <si>
    <t>202424457J</t>
  </si>
  <si>
    <t>202424525H</t>
  </si>
  <si>
    <t>rue Marie Hamm</t>
  </si>
  <si>
    <t>06 13 39 53 51</t>
  </si>
  <si>
    <t>Colonne1</t>
  </si>
  <si>
    <t>besoin de revérifier</t>
  </si>
  <si>
    <t>Colonne2</t>
  </si>
  <si>
    <r>
      <rPr>
        <b/>
        <u/>
        <sz val="11"/>
        <color theme="5"/>
        <rFont val="Aptos"/>
        <family val="2"/>
      </rPr>
      <t>Règlementation RH:</t>
    </r>
    <r>
      <rPr>
        <sz val="11"/>
        <rFont val="Aptos"/>
        <family val="2"/>
      </rPr>
      <t xml:space="preserve"> Les </t>
    </r>
    <r>
      <rPr>
        <b/>
        <sz val="11"/>
        <color theme="5"/>
        <rFont val="Aptos"/>
        <family val="2"/>
      </rPr>
      <t>Doctorants</t>
    </r>
    <r>
      <rPr>
        <sz val="11"/>
        <rFont val="Aptos"/>
        <family val="2"/>
      </rPr>
      <t xml:space="preserve"> (PhD) sont recrutés pour une durée minimale et maximale de 36 mois par un seul employeur et doivent être budgétisés sur un seul partenaire du projet. 
Les personnels recrutés pour une durée inférieure ou égale à 1 an sont éligibles à une indemnité de fin de contrat, qui représente 10% du salaire brut total chargé (non applicable en cas de démission de l'agent ou de renouvellement du contrat pour une durée totale cumulée de plus d'un an). </t>
    </r>
  </si>
  <si>
    <r>
      <t>L’ANR finance l’</t>
    </r>
    <r>
      <rPr>
        <u/>
        <sz val="11"/>
        <rFont val="Aptos"/>
        <family val="2"/>
      </rPr>
      <t>achat</t>
    </r>
    <r>
      <rPr>
        <sz val="11"/>
        <rFont val="Aptos"/>
        <family val="2"/>
      </rPr>
      <t xml:space="preserve"> d’équipement et non l’investissement/amortissement. </t>
    </r>
  </si>
  <si>
    <r>
      <rPr>
        <b/>
        <u/>
        <sz val="11"/>
        <color theme="5"/>
        <rFont val="Aptos"/>
        <family val="2"/>
      </rPr>
      <t>Règlementation Financière</t>
    </r>
    <r>
      <rPr>
        <u/>
        <sz val="11"/>
        <color theme="5"/>
        <rFont val="Aptos"/>
        <family val="2"/>
      </rPr>
      <t xml:space="preserve">: </t>
    </r>
    <r>
      <rPr>
        <b/>
        <i/>
        <sz val="11"/>
        <rFont val="Aptos"/>
        <family val="2"/>
      </rPr>
      <t>Tout achat d’un bien dont la valeur unitaire est supérieure à 1600€ HT (et est considéré comme durable) est considéré comme de l’équipement.</t>
    </r>
  </si>
  <si>
    <r>
      <t>Prestations intellectuelles 
(</t>
    </r>
    <r>
      <rPr>
        <i/>
        <sz val="10"/>
        <rFont val="Aptos"/>
        <family val="2"/>
      </rPr>
      <t>Frais de PI, conseils, études marketing…)</t>
    </r>
  </si>
  <si>
    <t>Décharge d'enseignement (JCJC)</t>
  </si>
  <si>
    <t>Frais d'environnement: Frais de la tutelle (10,5%)</t>
  </si>
  <si>
    <t>Frais d'environnement: Frais de la structure de recherche (3%)</t>
  </si>
  <si>
    <t>Estimation Coût avec  majoration de 10% pour les contrats de 12 mois et moins</t>
  </si>
  <si>
    <t xml:space="preserve">Estimation Coût Annuel € </t>
  </si>
  <si>
    <t>N.B. estimations selon les barêmes en vigueur. En cas de besoin de barèmes d'autres entités (université par ex.), voir en premier lieu avec PIS@.</t>
  </si>
  <si>
    <t>U1258</t>
  </si>
  <si>
    <t xml:space="preserve">EPST </t>
  </si>
  <si>
    <t>200112491C</t>
  </si>
  <si>
    <t>Pour voir apparaître les coûts de personnels, veuillez renseigner le site (A33)</t>
  </si>
  <si>
    <r>
      <rPr>
        <b/>
        <sz val="14"/>
        <color rgb="FFFF0000"/>
        <rFont val="Aptos"/>
        <family val="2"/>
      </rPr>
      <t>A RENSEIGNER</t>
    </r>
    <r>
      <rPr>
        <b/>
        <sz val="14"/>
        <color theme="0"/>
        <rFont val="Aptos"/>
        <family val="2"/>
      </rPr>
      <t xml:space="preserve"> - DETAIL DU BUDGET</t>
    </r>
  </si>
  <si>
    <t xml:space="preserve">Equipement </t>
  </si>
  <si>
    <t xml:space="preserve">Autre Frais </t>
  </si>
  <si>
    <t xml:space="preserve">Autre </t>
  </si>
  <si>
    <t xml:space="preserve">Si oui, Préciser : </t>
  </si>
  <si>
    <t>Si votre projet fait l'objet d'un autre soutien financier, merci de préciser le/s financement/s en question ci-dessous (nom du financeur, organisme gestionnaire) :</t>
  </si>
  <si>
    <r>
      <rPr>
        <b/>
        <sz val="14"/>
        <color rgb="FFC00000"/>
        <rFont val="Aptos"/>
        <family val="2"/>
      </rPr>
      <t>REMPLISSAGE AUTOMATIQUE NE PAS RENSEIGNER</t>
    </r>
    <r>
      <rPr>
        <b/>
        <sz val="14"/>
        <color rgb="FFFFFF00"/>
        <rFont val="Aptos"/>
        <family val="2"/>
      </rPr>
      <t xml:space="preserve"> -</t>
    </r>
    <r>
      <rPr>
        <b/>
        <sz val="14"/>
        <color theme="0"/>
        <rFont val="Aptos"/>
        <family val="2"/>
      </rPr>
      <t xml:space="preserve"> SYNTHESE DES DONNEES BUDGETAIRES QUI SERONT A REPORTER SUR LE SITE DE SOUMISSION DE L'ANR (ETAPE 2)</t>
    </r>
  </si>
  <si>
    <t>Equipement</t>
  </si>
  <si>
    <t xml:space="preserve">Autres frais  </t>
  </si>
  <si>
    <t>Stagiaire(s)</t>
  </si>
  <si>
    <t xml:space="preserve">Décharge d'ensignement (JCJC) </t>
  </si>
  <si>
    <t>Merci d'indiquer le nom de la / des plateforme(s)</t>
  </si>
  <si>
    <t>Le Plan d'Action 2026 de l'ANR</t>
  </si>
  <si>
    <t>Le texte de l’appel à projets générique 2026</t>
  </si>
  <si>
    <t>Guide de l'AAP Générique 2026</t>
  </si>
  <si>
    <t>Une nouvelle fiche "coûts admissibles" sera émise avant l'étape 2</t>
  </si>
  <si>
    <r>
      <rPr>
        <b/>
        <sz val="11"/>
        <rFont val="Aptos"/>
        <family val="2"/>
      </rPr>
      <t xml:space="preserve">Limite d’implication </t>
    </r>
    <r>
      <rPr>
        <sz val="11"/>
        <rFont val="Aptos"/>
        <family val="2"/>
      </rPr>
      <t xml:space="preserve">: Un déposant ne peut soumettre qu’un seul projet en tant que coordinatrice/coordinateur et ne peut être impliqué(e) comme coordinatrice/coordinateur ou responsable scientifique d’un partenaire de projet dans plus de trois projets déposés à l’ANR dans le cadre de l’appel à projets générique. 
</t>
    </r>
    <r>
      <rPr>
        <b/>
        <sz val="11"/>
        <rFont val="Aptos"/>
        <family val="2"/>
      </rPr>
      <t>Limite de coordination :</t>
    </r>
    <r>
      <rPr>
        <sz val="11"/>
        <rFont val="Aptos"/>
        <family val="2"/>
      </rPr>
      <t xml:space="preserve"> 
Une Coordinatrice ou un Coordinateur d’un projet PRC, PRCE, PRCI ou JCJC sélectionné à l’édition 2025 à l’AAPG ne peut soumettre en tant que Coordinatrice/Coordinateur un projet PRC, PRCE, PRCI, PRME ou JCJC à l’édition 2026 de l’AAPG
Il peut néanmoins être Responsable Scientifique d’un partenaire ou participant à un projet soumis à l’édition 2026;
Un porteur d’un JCJC ne peut pas être Coordinatrice ou Coordinateur d’un autre projet PRC, PRCE, PRCI ou JCJC de l’AAPG pendant la durée de son projet JCJC. Le nombre de coordination d’un projet JCJC est
limité à une coordination au cours de la carrière.
Un porteur de PRME ne peut pas être coordinateur d'un autre projet de l'AAPG pendant la durée de son projet PRME</t>
    </r>
    <r>
      <rPr>
        <sz val="11"/>
        <color rgb="FFFFFF00"/>
        <rFont val="Aptos"/>
        <family val="2"/>
      </rPr>
      <t xml:space="preserve">. </t>
    </r>
  </si>
  <si>
    <t>Equipement </t>
  </si>
  <si>
    <t>Autres frais</t>
  </si>
  <si>
    <t xml:space="preserve">Consommables, petits équipements inférieurs à 1600 € HT (valeur unitaire)
Dépenses liées aux missions (hébergement, trajet, restauration), frais de réception…
Autre frais </t>
  </si>
  <si>
    <t>Personnel</t>
  </si>
  <si>
    <t xml:space="preserve">Prestations
Dont Prestations internes  et entre partenaires </t>
  </si>
  <si>
    <r>
      <t xml:space="preserve"> - Frais de propriété intellectuelle de brevets ou licences induits par la réalisation du Projet, prévoir également des frais en cas d'accord de consortium.
- Frais de publication
- Type de prestations de services : Les Bénéficiaires peuvent faire exécuter certaines prestations en lien avec le Projet par des tiers qui ne sont pas des Partenaires ou par des Partenaires.
Le porteur peut faire exécuter des prestations par des tiers extérieurs au Projet.  Le coût de ces prestations doit rester inférieur ou égal à 50% du coût global entrant dans l’assiette de l’aide.
Pour la facturation de prestations effectuées sur les plateformes de l’UNISTRA/UHA/CNRS, les dépenses figureront dans prestations de service externes du moment que l’organisme gestionnaire est l'Inserm. 
Les dépenses entre Partenaires sont éligibles (CF: 4.2.2 du règlement financier)
Ces dépenses correspondent à des</t>
    </r>
    <r>
      <rPr>
        <b/>
        <sz val="11"/>
        <rFont val="Aptos"/>
        <family val="2"/>
      </rPr>
      <t xml:space="preserve"> prestations ayant donné lieu à la tarification et traçables en comptabilité, réalisées par une entité (service, département,…) de l’organisme gestionnaire</t>
    </r>
    <r>
      <rPr>
        <sz val="11"/>
        <rFont val="Aptos"/>
        <family val="2"/>
      </rPr>
      <t>, ici l'Inserm, y compris pour des laboratoires en gestion Inserm ailleurs en France. Elles peuvent être par exemple : salles blanches, animaleries, essais de caractérisation, utilisation de banc d’essais, analyses ….</t>
    </r>
    <r>
      <rPr>
        <b/>
        <sz val="11"/>
        <rFont val="Aptos"/>
        <family val="2"/>
      </rPr>
      <t>Attention, il est impératif de s'assurer que la plateforme dispose bien d'une tarification certifiée /auditable. Une validation des tarifs en CA n'est pas suffisante.</t>
    </r>
  </si>
  <si>
    <t xml:space="preserve">Catégories de dépenses </t>
  </si>
  <si>
    <t>Montage projets ANR AAPG 2026</t>
  </si>
  <si>
    <t>Aide demandée</t>
  </si>
  <si>
    <t>Outil d'aide à la saisie et au montage des projets AAP générique 2026 de l'ANR</t>
  </si>
  <si>
    <t>Ce fichier ne se substitue pas aux règlements de l'ANR en vigueur disponibles sur le site www.anr.fr et est spécifique pour l'AAPG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</si>
</sst>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43" formatCode="_-* #,##0.00_-;\-* #,##0.00_-;_-* &quot;-&quot;??_-;_-@_-"/>
    <numFmt numFmtId="164" formatCode="_-* #,##0.00\ _€_-;\-* #,##0.00\ _€_-;_-* &quot;-&quot;??\ _€_-;_-@_-"/>
    <numFmt numFmtId="165" formatCode="_-* #,##0_-;\-* #,##0_-;_-* &quot;-&quot;??_-;_-@_-"/>
    <numFmt numFmtId="166" formatCode="h:mm;@"/>
    <numFmt numFmtId="167" formatCode="#,##0.00\ &quot;€&quot;"/>
    <numFmt numFmtId="168" formatCode="_-* #,##0.00\ [$€-40C]_-;\-* #,##0.00\ [$€-40C]_-;_-* &quot;-&quot;??\ [$€-40C]_-;_-@_-"/>
    <numFmt numFmtId="169" formatCode="0.0%"/>
  </numFmts>
  <fonts count="5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u/>
      <sz val="10"/>
      <color indexed="12"/>
      <name val="Arial"/>
      <family val="2"/>
    </font>
    <font>
      <sz val="10"/>
      <name val="Arial"/>
      <family val="2"/>
    </font>
    <font>
      <sz val="11"/>
      <name val="Calibri"/>
      <family val="2"/>
      <scheme val="minor"/>
    </font>
    <font>
      <b/>
      <sz val="11"/>
      <color rgb="FFFF0000"/>
      <name val="Calibri"/>
      <family val="2"/>
      <scheme val="minor"/>
    </font>
    <font>
      <sz val="11"/>
      <color theme="4" tint="-0.249977111117893"/>
      <name val="Calibri"/>
      <family val="2"/>
      <scheme val="minor"/>
    </font>
    <font>
      <sz val="8"/>
      <name val="Calibri"/>
      <family val="2"/>
      <scheme val="minor"/>
    </font>
    <font>
      <sz val="11"/>
      <color theme="1"/>
      <name val="Aptos"/>
      <family val="2"/>
    </font>
    <font>
      <b/>
      <sz val="14"/>
      <color theme="5"/>
      <name val="Aptos"/>
      <family val="2"/>
    </font>
    <font>
      <sz val="14"/>
      <color theme="1"/>
      <name val="Aptos"/>
      <family val="2"/>
    </font>
    <font>
      <sz val="12"/>
      <color theme="1"/>
      <name val="Aptos"/>
      <family val="2"/>
    </font>
    <font>
      <b/>
      <sz val="12"/>
      <color theme="1"/>
      <name val="Aptos"/>
      <family val="2"/>
    </font>
    <font>
      <b/>
      <sz val="16"/>
      <name val="Aptos"/>
      <family val="2"/>
    </font>
    <font>
      <sz val="11"/>
      <color rgb="FFFF0000"/>
      <name val="Aptos"/>
      <family val="2"/>
    </font>
    <font>
      <u/>
      <sz val="10"/>
      <color rgb="FFFF0000"/>
      <name val="Aptos"/>
      <family val="2"/>
    </font>
    <font>
      <sz val="10"/>
      <name val="Aptos"/>
      <family val="2"/>
    </font>
    <font>
      <b/>
      <sz val="16"/>
      <color theme="5"/>
      <name val="Aptos"/>
      <family val="2"/>
    </font>
    <font>
      <b/>
      <sz val="11"/>
      <name val="Aptos"/>
      <family val="2"/>
    </font>
    <font>
      <sz val="11"/>
      <name val="Aptos"/>
      <family val="2"/>
    </font>
    <font>
      <b/>
      <u/>
      <sz val="11"/>
      <color theme="5"/>
      <name val="Aptos"/>
      <family val="2"/>
    </font>
    <font>
      <b/>
      <sz val="11"/>
      <color theme="5"/>
      <name val="Aptos"/>
      <family val="2"/>
    </font>
    <font>
      <u/>
      <sz val="11"/>
      <name val="Aptos"/>
      <family val="2"/>
    </font>
    <font>
      <u/>
      <sz val="11"/>
      <color theme="5"/>
      <name val="Aptos"/>
      <family val="2"/>
    </font>
    <font>
      <b/>
      <i/>
      <sz val="11"/>
      <name val="Aptos"/>
      <family val="2"/>
    </font>
    <font>
      <b/>
      <sz val="14"/>
      <color theme="1"/>
      <name val="Aptos"/>
      <family val="2"/>
    </font>
    <font>
      <b/>
      <sz val="11"/>
      <color theme="1"/>
      <name val="Aptos"/>
      <family val="2"/>
    </font>
    <font>
      <sz val="9"/>
      <color rgb="FFFF0000"/>
      <name val="Aptos"/>
      <family val="2"/>
    </font>
    <font>
      <sz val="9"/>
      <color theme="1"/>
      <name val="Aptos"/>
      <family val="2"/>
    </font>
    <font>
      <u/>
      <sz val="11"/>
      <color indexed="12"/>
      <name val="Aptos"/>
      <family val="2"/>
    </font>
    <font>
      <b/>
      <sz val="10"/>
      <name val="Aptos"/>
      <family val="2"/>
    </font>
    <font>
      <sz val="14"/>
      <name val="Aptos"/>
      <family val="2"/>
    </font>
    <font>
      <b/>
      <sz val="12"/>
      <name val="Aptos"/>
      <family val="2"/>
    </font>
    <font>
      <i/>
      <sz val="10"/>
      <name val="Aptos"/>
      <family val="2"/>
    </font>
    <font>
      <b/>
      <sz val="14"/>
      <color theme="0"/>
      <name val="Aptos"/>
      <family val="2"/>
    </font>
    <font>
      <b/>
      <sz val="14"/>
      <color rgb="FFFFFF00"/>
      <name val="Aptos"/>
      <family val="2"/>
    </font>
    <font>
      <b/>
      <sz val="9"/>
      <name val="Aptos"/>
      <family val="2"/>
    </font>
    <font>
      <sz val="9"/>
      <name val="Aptos"/>
      <family val="2"/>
    </font>
    <font>
      <i/>
      <sz val="9"/>
      <name val="Aptos"/>
      <family val="2"/>
    </font>
    <font>
      <b/>
      <sz val="11"/>
      <color theme="0"/>
      <name val="Aptos"/>
      <family val="2"/>
    </font>
    <font>
      <b/>
      <sz val="9"/>
      <color rgb="FFFF0000"/>
      <name val="Aptos"/>
      <family val="2"/>
    </font>
    <font>
      <b/>
      <sz val="9"/>
      <color theme="1"/>
      <name val="Aptos"/>
      <family val="2"/>
    </font>
    <font>
      <sz val="10"/>
      <color theme="1"/>
      <name val="Aptos"/>
      <family val="2"/>
    </font>
    <font>
      <b/>
      <sz val="10"/>
      <color theme="1"/>
      <name val="Aptos"/>
      <family val="2"/>
    </font>
    <font>
      <b/>
      <sz val="12"/>
      <color rgb="FFFF0000"/>
      <name val="Aptos"/>
      <family val="2"/>
    </font>
    <font>
      <b/>
      <sz val="14"/>
      <color rgb="FFFF0000"/>
      <name val="Aptos"/>
      <family val="2"/>
    </font>
    <font>
      <b/>
      <sz val="14"/>
      <color rgb="FFC00000"/>
      <name val="Aptos"/>
      <family val="2"/>
    </font>
    <font>
      <sz val="10"/>
      <color rgb="FFC00000"/>
      <name val="Aptos"/>
      <family val="2"/>
    </font>
    <font>
      <sz val="11"/>
      <color rgb="FFC00000"/>
      <name val="Aptos"/>
      <family val="2"/>
    </font>
    <font>
      <sz val="11"/>
      <color rgb="FFFFFF00"/>
      <name val="Aptos"/>
      <family val="2"/>
    </font>
  </fonts>
  <fills count="13">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2" tint="-9.9978637043366805E-2"/>
        <bgColor indexed="64"/>
      </patternFill>
    </fill>
    <fill>
      <patternFill patternType="solid">
        <fgColor theme="4" tint="0.79998168889431442"/>
        <bgColor theme="4" tint="0.79998168889431442"/>
      </patternFill>
    </fill>
    <fill>
      <patternFill patternType="solid">
        <fgColor rgb="FFFF0000"/>
        <bgColor indexed="64"/>
      </patternFill>
    </fill>
    <fill>
      <patternFill patternType="solid">
        <fgColor theme="8" tint="0.59999389629810485"/>
        <bgColor indexed="64"/>
      </patternFill>
    </fill>
    <fill>
      <patternFill patternType="solid">
        <fgColor theme="7" tint="0.79998168889431442"/>
        <bgColor indexed="64"/>
      </patternFill>
    </fill>
  </fills>
  <borders count="76">
    <border>
      <left/>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medium">
        <color theme="3"/>
      </right>
      <top/>
      <bottom/>
      <diagonal/>
    </border>
    <border>
      <left style="medium">
        <color theme="3"/>
      </left>
      <right/>
      <top/>
      <bottom/>
      <diagonal/>
    </border>
    <border>
      <left style="thin">
        <color indexed="64"/>
      </left>
      <right style="medium">
        <color theme="3"/>
      </right>
      <top/>
      <bottom/>
      <diagonal/>
    </border>
    <border>
      <left style="medium">
        <color theme="3"/>
      </left>
      <right style="medium">
        <color theme="3"/>
      </right>
      <top style="medium">
        <color theme="3"/>
      </top>
      <bottom style="thin">
        <color indexed="64"/>
      </bottom>
      <diagonal/>
    </border>
    <border>
      <left/>
      <right style="medium">
        <color theme="3"/>
      </right>
      <top style="medium">
        <color theme="3"/>
      </top>
      <bottom style="thin">
        <color indexed="64"/>
      </bottom>
      <diagonal/>
    </border>
    <border>
      <left/>
      <right style="medium">
        <color theme="3"/>
      </right>
      <top style="thin">
        <color indexed="64"/>
      </top>
      <bottom/>
      <diagonal/>
    </border>
    <border>
      <left style="medium">
        <color theme="3"/>
      </left>
      <right style="medium">
        <color theme="3"/>
      </right>
      <top style="thin">
        <color indexed="64"/>
      </top>
      <bottom style="thin">
        <color indexed="64"/>
      </bottom>
      <diagonal/>
    </border>
    <border>
      <left/>
      <right style="medium">
        <color theme="3"/>
      </right>
      <top style="thin">
        <color indexed="64"/>
      </top>
      <bottom style="thin">
        <color indexed="64"/>
      </bottom>
      <diagonal/>
    </border>
    <border>
      <left style="thin">
        <color indexed="64"/>
      </left>
      <right style="medium">
        <color theme="3"/>
      </right>
      <top style="thin">
        <color indexed="64"/>
      </top>
      <bottom/>
      <diagonal/>
    </border>
    <border>
      <left style="medium">
        <color theme="3"/>
      </left>
      <right style="medium">
        <color theme="3"/>
      </right>
      <top style="thin">
        <color indexed="64"/>
      </top>
      <bottom/>
      <diagonal/>
    </border>
    <border>
      <left style="medium">
        <color theme="3"/>
      </left>
      <right style="medium">
        <color theme="3"/>
      </right>
      <top/>
      <bottom/>
      <diagonal/>
    </border>
    <border>
      <left style="medium">
        <color theme="3"/>
      </left>
      <right style="medium">
        <color theme="3"/>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theme="3"/>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theme="3"/>
      </right>
      <top style="medium">
        <color indexed="64"/>
      </top>
      <bottom/>
      <diagonal/>
    </border>
    <border>
      <left style="medium">
        <color theme="3"/>
      </left>
      <right style="medium">
        <color theme="3"/>
      </right>
      <top style="medium">
        <color indexed="64"/>
      </top>
      <bottom/>
      <diagonal/>
    </border>
    <border>
      <left style="medium">
        <color indexed="64"/>
      </left>
      <right style="medium">
        <color theme="3"/>
      </right>
      <top/>
      <bottom style="medium">
        <color indexed="64"/>
      </bottom>
      <diagonal/>
    </border>
    <border>
      <left style="medium">
        <color theme="3"/>
      </left>
      <right style="medium">
        <color theme="3"/>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theme="3"/>
      </left>
      <right style="thin">
        <color indexed="64"/>
      </right>
      <top style="thin">
        <color indexed="64"/>
      </top>
      <bottom/>
      <diagonal/>
    </border>
    <border>
      <left style="medium">
        <color theme="3"/>
      </left>
      <right style="thin">
        <color indexed="64"/>
      </right>
      <top/>
      <bottom/>
      <diagonal/>
    </border>
    <border>
      <left style="medium">
        <color theme="3"/>
      </left>
      <right style="thin">
        <color indexed="64"/>
      </right>
      <top/>
      <bottom style="thin">
        <color indexed="64"/>
      </bottom>
      <diagonal/>
    </border>
    <border>
      <left/>
      <right/>
      <top/>
      <bottom style="thin">
        <color theme="4"/>
      </bottom>
      <diagonal/>
    </border>
    <border>
      <left/>
      <right/>
      <top style="thin">
        <color theme="5"/>
      </top>
      <bottom/>
      <diagonal/>
    </border>
    <border>
      <left/>
      <right style="thin">
        <color theme="5"/>
      </right>
      <top style="thin">
        <color theme="5"/>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10">
    <xf numFmtId="0" fontId="0" fillId="0" borderId="0"/>
    <xf numFmtId="43" fontId="1" fillId="0" borderId="0" applyFont="0" applyFill="0" applyBorder="0" applyAlignment="0" applyProtection="0"/>
    <xf numFmtId="0" fontId="4" fillId="0" borderId="0"/>
    <xf numFmtId="0" fontId="5" fillId="0" borderId="0" applyNumberFormat="0" applyFill="0" applyBorder="0" applyAlignment="0" applyProtection="0">
      <alignment vertical="top"/>
      <protection locked="0"/>
    </xf>
    <xf numFmtId="0" fontId="6" fillId="0" borderId="0"/>
    <xf numFmtId="164" fontId="6"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333">
    <xf numFmtId="0" fontId="0" fillId="0" borderId="0" xfId="0"/>
    <xf numFmtId="0" fontId="0" fillId="0" borderId="0" xfId="0" applyAlignment="1">
      <alignment horizontal="center"/>
    </xf>
    <xf numFmtId="0" fontId="2" fillId="0" borderId="0" xfId="0" applyFont="1"/>
    <xf numFmtId="165" fontId="0" fillId="0" borderId="0" xfId="1" applyNumberFormat="1" applyFont="1"/>
    <xf numFmtId="3" fontId="0" fillId="0" borderId="0" xfId="0" applyNumberFormat="1"/>
    <xf numFmtId="0" fontId="7" fillId="0" borderId="0" xfId="0" applyFont="1" applyAlignment="1">
      <alignment horizontal="center"/>
    </xf>
    <xf numFmtId="0" fontId="3" fillId="0" borderId="0" xfId="0" applyFont="1"/>
    <xf numFmtId="0" fontId="7" fillId="0" borderId="0" xfId="0" applyFont="1"/>
    <xf numFmtId="3" fontId="7" fillId="0" borderId="0" xfId="0" applyNumberFormat="1" applyFont="1"/>
    <xf numFmtId="168" fontId="0" fillId="0" borderId="0" xfId="0" applyNumberFormat="1"/>
    <xf numFmtId="0" fontId="0" fillId="0" borderId="23" xfId="0" applyBorder="1"/>
    <xf numFmtId="168" fontId="0" fillId="0" borderId="23" xfId="0" applyNumberFormat="1" applyBorder="1"/>
    <xf numFmtId="44" fontId="0" fillId="0" borderId="0" xfId="9" applyFont="1"/>
    <xf numFmtId="44" fontId="0" fillId="0" borderId="0" xfId="0" applyNumberFormat="1"/>
    <xf numFmtId="0" fontId="8" fillId="0" borderId="0" xfId="0" applyFont="1"/>
    <xf numFmtId="0" fontId="0" fillId="8" borderId="0" xfId="0" applyFill="1"/>
    <xf numFmtId="0" fontId="9" fillId="0" borderId="0" xfId="0" applyFont="1"/>
    <xf numFmtId="0" fontId="9" fillId="9" borderId="0" xfId="0" applyFont="1" applyFill="1"/>
    <xf numFmtId="0" fontId="9" fillId="9" borderId="61" xfId="0" applyFont="1" applyFill="1" applyBorder="1"/>
    <xf numFmtId="168" fontId="9" fillId="9" borderId="0" xfId="0" applyNumberFormat="1" applyFont="1" applyFill="1"/>
    <xf numFmtId="168" fontId="9" fillId="0" borderId="0" xfId="0" applyNumberFormat="1" applyFont="1"/>
    <xf numFmtId="44" fontId="9" fillId="9" borderId="0" xfId="0" applyNumberFormat="1" applyFont="1" applyFill="1"/>
    <xf numFmtId="44" fontId="9" fillId="0" borderId="0" xfId="0" applyNumberFormat="1" applyFont="1"/>
    <xf numFmtId="168" fontId="9" fillId="9" borderId="61" xfId="0" applyNumberFormat="1" applyFont="1" applyFill="1" applyBorder="1"/>
    <xf numFmtId="0" fontId="0" fillId="0" borderId="62" xfId="0" applyBorder="1" applyAlignment="1">
      <alignment horizontal="center"/>
    </xf>
    <xf numFmtId="0" fontId="0" fillId="0" borderId="63" xfId="0" applyBorder="1" applyAlignment="1">
      <alignment horizontal="center"/>
    </xf>
    <xf numFmtId="3" fontId="0" fillId="0" borderId="0" xfId="0" applyNumberFormat="1" applyAlignment="1">
      <alignment horizontal="center"/>
    </xf>
    <xf numFmtId="0" fontId="11" fillId="0" borderId="19" xfId="0" applyFont="1" applyBorder="1"/>
    <xf numFmtId="0" fontId="11" fillId="0" borderId="20" xfId="0" applyFont="1" applyBorder="1"/>
    <xf numFmtId="0" fontId="11" fillId="0" borderId="3" xfId="0" applyFont="1" applyBorder="1"/>
    <xf numFmtId="0" fontId="11" fillId="0" borderId="0" xfId="0" applyFont="1"/>
    <xf numFmtId="0" fontId="11" fillId="2" borderId="19" xfId="0" applyFont="1" applyFill="1" applyBorder="1"/>
    <xf numFmtId="0" fontId="11" fillId="2" borderId="20" xfId="0" applyFont="1" applyFill="1" applyBorder="1"/>
    <xf numFmtId="0" fontId="11" fillId="2" borderId="3" xfId="0" applyFont="1" applyFill="1" applyBorder="1"/>
    <xf numFmtId="0" fontId="12" fillId="2" borderId="20" xfId="0" applyFont="1" applyFill="1" applyBorder="1"/>
    <xf numFmtId="0" fontId="13" fillId="2" borderId="20" xfId="0" applyFont="1" applyFill="1" applyBorder="1"/>
    <xf numFmtId="0" fontId="13" fillId="2" borderId="3" xfId="0" applyFont="1" applyFill="1" applyBorder="1"/>
    <xf numFmtId="0" fontId="11" fillId="2" borderId="21" xfId="0" applyFont="1" applyFill="1" applyBorder="1"/>
    <xf numFmtId="0" fontId="11" fillId="2" borderId="0" xfId="0" applyFont="1" applyFill="1"/>
    <xf numFmtId="0" fontId="11" fillId="2" borderId="1" xfId="0" applyFont="1" applyFill="1" applyBorder="1"/>
    <xf numFmtId="0" fontId="13" fillId="2" borderId="0" xfId="0" applyFont="1" applyFill="1"/>
    <xf numFmtId="0" fontId="13" fillId="2" borderId="1" xfId="0" applyFont="1" applyFill="1" applyBorder="1"/>
    <xf numFmtId="0" fontId="14" fillId="2" borderId="1" xfId="0" applyFont="1" applyFill="1" applyBorder="1" applyAlignment="1">
      <alignment horizontal="left"/>
    </xf>
    <xf numFmtId="0" fontId="14" fillId="2" borderId="1" xfId="0" applyFont="1" applyFill="1" applyBorder="1" applyAlignment="1">
      <alignment horizontal="left" wrapText="1"/>
    </xf>
    <xf numFmtId="0" fontId="14" fillId="2" borderId="0" xfId="0" applyFont="1" applyFill="1"/>
    <xf numFmtId="0" fontId="14" fillId="2" borderId="1" xfId="0" applyFont="1" applyFill="1" applyBorder="1"/>
    <xf numFmtId="0" fontId="11" fillId="2" borderId="22" xfId="0" applyFont="1" applyFill="1" applyBorder="1"/>
    <xf numFmtId="0" fontId="11" fillId="2" borderId="23" xfId="0" applyFont="1" applyFill="1" applyBorder="1"/>
    <xf numFmtId="0" fontId="11" fillId="2" borderId="4" xfId="0" applyFont="1" applyFill="1" applyBorder="1"/>
    <xf numFmtId="0" fontId="15" fillId="2" borderId="23" xfId="0" applyFont="1" applyFill="1" applyBorder="1"/>
    <xf numFmtId="0" fontId="13" fillId="2" borderId="23" xfId="0" applyFont="1" applyFill="1" applyBorder="1"/>
    <xf numFmtId="0" fontId="13" fillId="2" borderId="4" xfId="0" applyFont="1" applyFill="1" applyBorder="1"/>
    <xf numFmtId="0" fontId="17" fillId="2" borderId="0" xfId="0" applyFont="1" applyFill="1" applyAlignment="1">
      <alignment horizontal="left"/>
    </xf>
    <xf numFmtId="0" fontId="18" fillId="2" borderId="0" xfId="3" applyFont="1" applyFill="1" applyAlignment="1" applyProtection="1">
      <alignment horizontal="left"/>
    </xf>
    <xf numFmtId="0" fontId="18" fillId="2" borderId="0" xfId="3" applyFont="1" applyFill="1" applyBorder="1" applyAlignment="1" applyProtection="1">
      <alignment horizontal="left" vertical="center"/>
    </xf>
    <xf numFmtId="0" fontId="11" fillId="2" borderId="0" xfId="0" applyFont="1" applyFill="1" applyAlignment="1">
      <alignment horizontal="left"/>
    </xf>
    <xf numFmtId="0" fontId="19" fillId="2" borderId="0" xfId="2" applyFont="1" applyFill="1"/>
    <xf numFmtId="0" fontId="19" fillId="2" borderId="0" xfId="2" applyFont="1" applyFill="1" applyAlignment="1">
      <alignment vertical="center" wrapText="1"/>
    </xf>
    <xf numFmtId="0" fontId="21" fillId="2" borderId="8" xfId="2" applyFont="1" applyFill="1" applyBorder="1" applyAlignment="1">
      <alignment vertical="center"/>
    </xf>
    <xf numFmtId="0" fontId="22" fillId="2" borderId="9" xfId="2" applyFont="1" applyFill="1" applyBorder="1" applyAlignment="1">
      <alignment vertical="center" wrapText="1"/>
    </xf>
    <xf numFmtId="0" fontId="22" fillId="2" borderId="10" xfId="2" applyFont="1" applyFill="1" applyBorder="1" applyAlignment="1">
      <alignment vertical="center" wrapText="1"/>
    </xf>
    <xf numFmtId="0" fontId="22" fillId="2" borderId="5" xfId="2" applyFont="1" applyFill="1" applyBorder="1" applyAlignment="1">
      <alignment vertical="center" wrapText="1"/>
    </xf>
    <xf numFmtId="0" fontId="22" fillId="2" borderId="12" xfId="2" applyFont="1" applyFill="1" applyBorder="1" applyAlignment="1">
      <alignment vertical="center" wrapText="1"/>
    </xf>
    <xf numFmtId="0" fontId="21" fillId="2" borderId="11" xfId="2" applyFont="1" applyFill="1" applyBorder="1" applyAlignment="1">
      <alignment vertical="center"/>
    </xf>
    <xf numFmtId="0" fontId="28" fillId="0" borderId="0" xfId="0" applyFont="1"/>
    <xf numFmtId="0" fontId="29" fillId="2" borderId="21" xfId="0" applyFont="1" applyFill="1" applyBorder="1"/>
    <xf numFmtId="0" fontId="29" fillId="0" borderId="0" xfId="0" applyFont="1"/>
    <xf numFmtId="0" fontId="29" fillId="2" borderId="21" xfId="0" applyFont="1" applyFill="1" applyBorder="1" applyAlignment="1">
      <alignment horizontal="left" vertical="center"/>
    </xf>
    <xf numFmtId="0" fontId="11" fillId="3" borderId="0" xfId="0" applyFont="1" applyFill="1" applyAlignment="1" applyProtection="1">
      <alignment horizontal="center" vertical="center"/>
      <protection locked="0"/>
    </xf>
    <xf numFmtId="0" fontId="30" fillId="2" borderId="1" xfId="0" applyFont="1" applyFill="1" applyBorder="1" applyAlignment="1">
      <alignment wrapText="1"/>
    </xf>
    <xf numFmtId="0" fontId="11" fillId="2" borderId="0" xfId="0" applyFont="1" applyFill="1" applyAlignment="1">
      <alignment horizontal="center"/>
    </xf>
    <xf numFmtId="0" fontId="31" fillId="2" borderId="1" xfId="0" applyFont="1" applyFill="1" applyBorder="1" applyAlignment="1">
      <alignment wrapText="1"/>
    </xf>
    <xf numFmtId="0" fontId="31" fillId="0" borderId="0" xfId="0" applyFont="1" applyAlignment="1">
      <alignment wrapText="1"/>
    </xf>
    <xf numFmtId="3" fontId="11" fillId="2" borderId="0" xfId="0" applyNumberFormat="1" applyFont="1" applyFill="1" applyAlignment="1">
      <alignment horizontal="center"/>
    </xf>
    <xf numFmtId="1" fontId="11" fillId="2" borderId="0" xfId="0" applyNumberFormat="1" applyFont="1" applyFill="1" applyAlignment="1">
      <alignment horizontal="center"/>
    </xf>
    <xf numFmtId="0" fontId="32" fillId="2" borderId="0" xfId="3" applyFont="1" applyFill="1" applyBorder="1" applyAlignment="1" applyProtection="1">
      <alignment horizontal="left"/>
    </xf>
    <xf numFmtId="0" fontId="33" fillId="2" borderId="3" xfId="0" applyFont="1" applyFill="1" applyBorder="1"/>
    <xf numFmtId="0" fontId="34" fillId="2" borderId="21" xfId="0" applyFont="1" applyFill="1" applyBorder="1" applyAlignment="1">
      <alignment horizontal="left" vertical="center"/>
    </xf>
    <xf numFmtId="22" fontId="36" fillId="2" borderId="1" xfId="0" applyNumberFormat="1" applyFont="1" applyFill="1" applyBorder="1" applyAlignment="1">
      <alignment horizontal="center" vertical="top"/>
    </xf>
    <xf numFmtId="0" fontId="34" fillId="2" borderId="22" xfId="0" applyFont="1" applyFill="1" applyBorder="1" applyAlignment="1">
      <alignment horizontal="left" vertical="center"/>
    </xf>
    <xf numFmtId="0" fontId="35" fillId="2" borderId="23" xfId="0" applyFont="1" applyFill="1" applyBorder="1" applyAlignment="1" applyProtection="1">
      <alignment horizontal="left" vertical="center"/>
      <protection locked="0"/>
    </xf>
    <xf numFmtId="22" fontId="36" fillId="2" borderId="4" xfId="0" applyNumberFormat="1" applyFont="1" applyFill="1" applyBorder="1" applyAlignment="1">
      <alignment horizontal="center" vertical="top"/>
    </xf>
    <xf numFmtId="0" fontId="34" fillId="2" borderId="0" xfId="0" applyFont="1" applyFill="1" applyAlignment="1">
      <alignment horizontal="left" vertical="center"/>
    </xf>
    <xf numFmtId="0" fontId="35" fillId="2" borderId="0" xfId="0" applyFont="1" applyFill="1" applyAlignment="1">
      <alignment horizontal="left" vertical="center"/>
    </xf>
    <xf numFmtId="166" fontId="11" fillId="2" borderId="0" xfId="0" applyNumberFormat="1" applyFont="1" applyFill="1"/>
    <xf numFmtId="0" fontId="11" fillId="6" borderId="22" xfId="0" applyFont="1" applyFill="1" applyBorder="1"/>
    <xf numFmtId="0" fontId="11" fillId="6" borderId="23" xfId="0" applyFont="1" applyFill="1" applyBorder="1"/>
    <xf numFmtId="0" fontId="11" fillId="6" borderId="4" xfId="0" applyFont="1" applyFill="1" applyBorder="1"/>
    <xf numFmtId="0" fontId="14" fillId="0" borderId="0" xfId="0" applyFont="1"/>
    <xf numFmtId="0" fontId="28" fillId="2" borderId="21" xfId="0" applyFont="1" applyFill="1" applyBorder="1" applyAlignment="1">
      <alignment horizontal="center"/>
    </xf>
    <xf numFmtId="0" fontId="28" fillId="2" borderId="0" xfId="0" applyFont="1" applyFill="1" applyAlignment="1">
      <alignment horizontal="center"/>
    </xf>
    <xf numFmtId="0" fontId="42" fillId="7" borderId="18" xfId="0" applyFont="1" applyFill="1" applyBorder="1" applyAlignment="1">
      <alignment horizontal="left"/>
    </xf>
    <xf numFmtId="0" fontId="43" fillId="2" borderId="21" xfId="0" applyFont="1" applyFill="1" applyBorder="1" applyAlignment="1">
      <alignment wrapText="1"/>
    </xf>
    <xf numFmtId="0" fontId="31" fillId="3" borderId="21" xfId="0" applyFont="1" applyFill="1" applyBorder="1"/>
    <xf numFmtId="0" fontId="31" fillId="2" borderId="49" xfId="0" applyFont="1" applyFill="1" applyBorder="1" applyAlignment="1">
      <alignment horizontal="left"/>
    </xf>
    <xf numFmtId="0" fontId="31" fillId="2" borderId="42" xfId="0" applyFont="1" applyFill="1" applyBorder="1" applyAlignment="1" applyProtection="1">
      <alignment wrapText="1"/>
      <protection locked="0"/>
    </xf>
    <xf numFmtId="0" fontId="31" fillId="2" borderId="38" xfId="0" applyFont="1" applyFill="1" applyBorder="1" applyAlignment="1">
      <alignment horizontal="left"/>
    </xf>
    <xf numFmtId="0" fontId="31" fillId="2" borderId="18" xfId="0" applyFont="1" applyFill="1" applyBorder="1" applyProtection="1">
      <protection locked="0"/>
    </xf>
    <xf numFmtId="0" fontId="31" fillId="2" borderId="50" xfId="0" applyFont="1" applyFill="1" applyBorder="1" applyAlignment="1">
      <alignment horizontal="left"/>
    </xf>
    <xf numFmtId="0" fontId="31" fillId="2" borderId="2" xfId="0" applyFont="1" applyFill="1" applyBorder="1" applyProtection="1">
      <protection locked="0"/>
    </xf>
    <xf numFmtId="0" fontId="29" fillId="2" borderId="51" xfId="0" applyFont="1" applyFill="1" applyBorder="1" applyAlignment="1">
      <alignment horizontal="right"/>
    </xf>
    <xf numFmtId="0" fontId="29" fillId="2" borderId="39" xfId="0" applyFont="1" applyFill="1" applyBorder="1"/>
    <xf numFmtId="0" fontId="29" fillId="2" borderId="40" xfId="0" applyFont="1" applyFill="1" applyBorder="1"/>
    <xf numFmtId="0" fontId="33" fillId="5" borderId="21" xfId="0" applyFont="1" applyFill="1" applyBorder="1" applyAlignment="1">
      <alignment vertical="center"/>
    </xf>
    <xf numFmtId="0" fontId="19" fillId="5" borderId="0" xfId="0" applyFont="1" applyFill="1" applyAlignment="1">
      <alignment vertical="center"/>
    </xf>
    <xf numFmtId="167" fontId="33" fillId="5" borderId="0" xfId="0" applyNumberFormat="1" applyFont="1" applyFill="1" applyAlignment="1">
      <alignment horizontal="center" vertical="center" wrapText="1"/>
    </xf>
    <xf numFmtId="0" fontId="45" fillId="2" borderId="0" xfId="0" applyFont="1" applyFill="1"/>
    <xf numFmtId="0" fontId="45" fillId="2" borderId="21" xfId="0" applyFont="1" applyFill="1" applyBorder="1"/>
    <xf numFmtId="0" fontId="19" fillId="2" borderId="0" xfId="0" applyFont="1" applyFill="1"/>
    <xf numFmtId="167" fontId="45" fillId="2" borderId="0" xfId="0" applyNumberFormat="1" applyFont="1" applyFill="1" applyAlignment="1" applyProtection="1">
      <alignment horizontal="center" vertical="center" wrapText="1"/>
      <protection locked="0"/>
    </xf>
    <xf numFmtId="0" fontId="45" fillId="2" borderId="21" xfId="0" applyFont="1" applyFill="1" applyBorder="1" applyAlignment="1">
      <alignment vertical="center"/>
    </xf>
    <xf numFmtId="0" fontId="19" fillId="2" borderId="0" xfId="0" applyFont="1" applyFill="1" applyAlignment="1">
      <alignment vertical="center"/>
    </xf>
    <xf numFmtId="0" fontId="45" fillId="2" borderId="0" xfId="0" applyFont="1" applyFill="1" applyAlignment="1">
      <alignment vertical="center"/>
    </xf>
    <xf numFmtId="0" fontId="19" fillId="2" borderId="21" xfId="0" applyFont="1" applyFill="1" applyBorder="1" applyAlignment="1">
      <alignment vertical="center"/>
    </xf>
    <xf numFmtId="167" fontId="19" fillId="2" borderId="0" xfId="0" applyNumberFormat="1" applyFont="1" applyFill="1" applyAlignment="1" applyProtection="1">
      <alignment horizontal="center" vertical="center" wrapText="1"/>
      <protection locked="0"/>
    </xf>
    <xf numFmtId="0" fontId="45" fillId="5" borderId="0" xfId="0" applyFont="1" applyFill="1"/>
    <xf numFmtId="0" fontId="45" fillId="2" borderId="22" xfId="0" applyFont="1" applyFill="1" applyBorder="1"/>
    <xf numFmtId="0" fontId="45" fillId="2" borderId="23" xfId="0" applyFont="1" applyFill="1" applyBorder="1"/>
    <xf numFmtId="167" fontId="19" fillId="2" borderId="0" xfId="0" applyNumberFormat="1" applyFont="1" applyFill="1" applyAlignment="1" applyProtection="1">
      <alignment horizontal="center" vertical="center"/>
      <protection locked="0"/>
    </xf>
    <xf numFmtId="0" fontId="45" fillId="2" borderId="0" xfId="0" applyFont="1" applyFill="1" applyProtection="1">
      <protection locked="0"/>
    </xf>
    <xf numFmtId="168" fontId="31" fillId="2" borderId="22" xfId="0" applyNumberFormat="1" applyFont="1" applyFill="1" applyBorder="1"/>
    <xf numFmtId="168" fontId="29" fillId="2" borderId="40" xfId="0" applyNumberFormat="1" applyFont="1" applyFill="1" applyBorder="1"/>
    <xf numFmtId="0" fontId="31" fillId="2" borderId="66" xfId="0" applyFont="1" applyFill="1" applyBorder="1" applyAlignment="1" applyProtection="1">
      <alignment wrapText="1"/>
      <protection locked="0"/>
    </xf>
    <xf numFmtId="0" fontId="31" fillId="2" borderId="69" xfId="0" applyFont="1" applyFill="1" applyBorder="1" applyAlignment="1" applyProtection="1">
      <alignment wrapText="1"/>
      <protection locked="0"/>
    </xf>
    <xf numFmtId="44" fontId="31" fillId="0" borderId="43" xfId="0" applyNumberFormat="1" applyFont="1" applyBorder="1"/>
    <xf numFmtId="0" fontId="17" fillId="0" borderId="1" xfId="0" applyFont="1" applyBorder="1" applyAlignment="1">
      <alignment wrapText="1"/>
    </xf>
    <xf numFmtId="168" fontId="31" fillId="5" borderId="18" xfId="0" applyNumberFormat="1" applyFont="1" applyFill="1" applyBorder="1"/>
    <xf numFmtId="168" fontId="31" fillId="5" borderId="2" xfId="0" applyNumberFormat="1" applyFont="1" applyFill="1" applyBorder="1"/>
    <xf numFmtId="168" fontId="29" fillId="5" borderId="40" xfId="0" applyNumberFormat="1" applyFont="1" applyFill="1" applyBorder="1"/>
    <xf numFmtId="0" fontId="21" fillId="2" borderId="18" xfId="2" applyFont="1" applyFill="1" applyBorder="1" applyAlignment="1">
      <alignment vertical="center" wrapText="1"/>
    </xf>
    <xf numFmtId="0" fontId="35" fillId="2" borderId="35" xfId="0" applyFont="1" applyFill="1" applyBorder="1" applyAlignment="1" applyProtection="1">
      <alignment horizontal="left" vertical="center"/>
      <protection locked="0"/>
    </xf>
    <xf numFmtId="4" fontId="22" fillId="6" borderId="24" xfId="0" applyNumberFormat="1" applyFont="1" applyFill="1" applyBorder="1" applyAlignment="1" applyProtection="1">
      <alignment horizontal="center" vertical="center"/>
      <protection hidden="1"/>
    </xf>
    <xf numFmtId="4" fontId="22" fillId="6" borderId="35" xfId="0" applyNumberFormat="1" applyFont="1" applyFill="1" applyBorder="1" applyAlignment="1" applyProtection="1">
      <alignment horizontal="center" vertical="center"/>
      <protection hidden="1"/>
    </xf>
    <xf numFmtId="2" fontId="22" fillId="6" borderId="35" xfId="0" applyNumberFormat="1" applyFont="1" applyFill="1" applyBorder="1" applyAlignment="1" applyProtection="1">
      <alignment horizontal="center" vertical="center"/>
      <protection hidden="1"/>
    </xf>
    <xf numFmtId="9" fontId="40" fillId="6" borderId="48" xfId="8" applyFont="1" applyFill="1" applyBorder="1" applyAlignment="1" applyProtection="1">
      <alignment vertical="center"/>
    </xf>
    <xf numFmtId="0" fontId="11" fillId="6" borderId="21" xfId="0" applyFont="1" applyFill="1" applyBorder="1"/>
    <xf numFmtId="0" fontId="39" fillId="6" borderId="0" xfId="0" applyFont="1" applyFill="1" applyAlignment="1">
      <alignment horizontal="center" vertical="center" wrapText="1"/>
    </xf>
    <xf numFmtId="0" fontId="39" fillId="6" borderId="1" xfId="0" applyFont="1" applyFill="1" applyBorder="1" applyAlignment="1">
      <alignment horizontal="center" vertical="center" wrapText="1"/>
    </xf>
    <xf numFmtId="0" fontId="21" fillId="6" borderId="34" xfId="0" applyFont="1" applyFill="1" applyBorder="1" applyAlignment="1">
      <alignment horizontal="center" vertical="center"/>
    </xf>
    <xf numFmtId="0" fontId="21" fillId="6" borderId="35" xfId="0" applyFont="1" applyFill="1" applyBorder="1" applyAlignment="1">
      <alignment horizontal="center" vertical="center"/>
    </xf>
    <xf numFmtId="4" fontId="22" fillId="6" borderId="35" xfId="0" applyNumberFormat="1" applyFont="1" applyFill="1" applyBorder="1" applyAlignment="1">
      <alignment horizontal="center" vertical="center"/>
    </xf>
    <xf numFmtId="4" fontId="22" fillId="6" borderId="55" xfId="0" applyNumberFormat="1" applyFont="1" applyFill="1" applyBorder="1" applyAlignment="1">
      <alignment horizontal="center" vertical="center"/>
    </xf>
    <xf numFmtId="0" fontId="22" fillId="6" borderId="21" xfId="0" applyFont="1" applyFill="1" applyBorder="1"/>
    <xf numFmtId="2" fontId="22" fillId="6" borderId="0" xfId="0" applyNumberFormat="1" applyFont="1" applyFill="1"/>
    <xf numFmtId="1" fontId="22" fillId="6" borderId="0" xfId="0" applyNumberFormat="1" applyFont="1" applyFill="1"/>
    <xf numFmtId="2" fontId="22" fillId="6" borderId="0" xfId="0" applyNumberFormat="1" applyFont="1" applyFill="1" applyAlignment="1">
      <alignment horizontal="center"/>
    </xf>
    <xf numFmtId="0" fontId="22" fillId="6" borderId="0" xfId="0" applyFont="1" applyFill="1"/>
    <xf numFmtId="0" fontId="22" fillId="6" borderId="1" xfId="0" applyFont="1" applyFill="1" applyBorder="1"/>
    <xf numFmtId="0" fontId="40" fillId="6" borderId="21" xfId="0" applyFont="1" applyFill="1" applyBorder="1"/>
    <xf numFmtId="0" fontId="40" fillId="6" borderId="0" xfId="0" applyFont="1" applyFill="1"/>
    <xf numFmtId="0" fontId="40" fillId="6" borderId="0" xfId="0" applyFont="1" applyFill="1" applyAlignment="1">
      <alignment horizontal="center"/>
    </xf>
    <xf numFmtId="0" fontId="11" fillId="6" borderId="0" xfId="0" applyFont="1" applyFill="1"/>
    <xf numFmtId="0" fontId="11" fillId="6" borderId="1" xfId="0" applyFont="1" applyFill="1" applyBorder="1"/>
    <xf numFmtId="0" fontId="40" fillId="6" borderId="21" xfId="0" applyFont="1" applyFill="1" applyBorder="1" applyAlignment="1">
      <alignment horizontal="left" vertical="center"/>
    </xf>
    <xf numFmtId="0" fontId="40" fillId="6" borderId="0" xfId="0" applyFont="1" applyFill="1" applyAlignment="1">
      <alignment vertical="center"/>
    </xf>
    <xf numFmtId="0" fontId="40" fillId="6" borderId="0" xfId="0" applyFont="1" applyFill="1" applyAlignment="1">
      <alignment horizontal="center" vertical="center"/>
    </xf>
    <xf numFmtId="164" fontId="40" fillId="6" borderId="0" xfId="5" applyFont="1" applyFill="1" applyBorder="1" applyAlignment="1" applyProtection="1">
      <alignment horizontal="center" vertical="center"/>
    </xf>
    <xf numFmtId="0" fontId="19" fillId="6" borderId="0" xfId="0" applyFont="1" applyFill="1" applyAlignment="1">
      <alignment vertical="center"/>
    </xf>
    <xf numFmtId="0" fontId="11" fillId="6" borderId="0" xfId="0" applyFont="1" applyFill="1" applyAlignment="1">
      <alignment vertical="center"/>
    </xf>
    <xf numFmtId="0" fontId="40" fillId="6" borderId="21" xfId="0" applyFont="1" applyFill="1" applyBorder="1" applyAlignment="1">
      <alignment vertical="center"/>
    </xf>
    <xf numFmtId="0" fontId="11" fillId="6" borderId="1" xfId="0" applyFont="1" applyFill="1" applyBorder="1" applyAlignment="1">
      <alignment vertical="center"/>
    </xf>
    <xf numFmtId="0" fontId="11" fillId="6" borderId="21" xfId="0" applyFont="1" applyFill="1" applyBorder="1" applyAlignment="1">
      <alignment vertical="center"/>
    </xf>
    <xf numFmtId="169" fontId="40" fillId="6" borderId="35" xfId="0" applyNumberFormat="1" applyFont="1" applyFill="1" applyBorder="1" applyAlignment="1">
      <alignment horizontal="center" vertical="center"/>
    </xf>
    <xf numFmtId="0" fontId="40" fillId="6" borderId="35" xfId="0" applyFont="1" applyFill="1" applyBorder="1" applyAlignment="1">
      <alignment vertical="center"/>
    </xf>
    <xf numFmtId="0" fontId="31" fillId="6" borderId="0" xfId="0" applyFont="1" applyFill="1" applyAlignment="1">
      <alignment vertical="center"/>
    </xf>
    <xf numFmtId="0" fontId="19" fillId="6" borderId="0" xfId="0" applyFont="1" applyFill="1"/>
    <xf numFmtId="0" fontId="40" fillId="6" borderId="19" xfId="0" applyFont="1" applyFill="1" applyBorder="1" applyAlignment="1">
      <alignment horizontal="center"/>
    </xf>
    <xf numFmtId="0" fontId="40" fillId="6" borderId="20" xfId="0" applyFont="1" applyFill="1" applyBorder="1"/>
    <xf numFmtId="0" fontId="11" fillId="6" borderId="20" xfId="0" applyFont="1" applyFill="1" applyBorder="1"/>
    <xf numFmtId="0" fontId="11" fillId="6" borderId="3" xfId="0" applyFont="1" applyFill="1" applyBorder="1"/>
    <xf numFmtId="0" fontId="40" fillId="6" borderId="21" xfId="0" applyFont="1" applyFill="1" applyBorder="1" applyAlignment="1">
      <alignment horizontal="center"/>
    </xf>
    <xf numFmtId="0" fontId="35" fillId="6" borderId="0" xfId="0" applyFont="1" applyFill="1" applyAlignment="1">
      <alignment vertical="center"/>
    </xf>
    <xf numFmtId="0" fontId="35" fillId="6" borderId="0" xfId="0" applyFont="1" applyFill="1" applyAlignment="1">
      <alignment horizontal="center" vertical="center"/>
    </xf>
    <xf numFmtId="0" fontId="40" fillId="6" borderId="1" xfId="0" applyFont="1" applyFill="1" applyBorder="1"/>
    <xf numFmtId="4" fontId="40" fillId="6" borderId="35" xfId="0" applyNumberFormat="1" applyFont="1" applyFill="1" applyBorder="1" applyAlignment="1">
      <alignment vertical="center"/>
    </xf>
    <xf numFmtId="4" fontId="40" fillId="6" borderId="0" xfId="0" applyNumberFormat="1" applyFont="1" applyFill="1" applyAlignment="1">
      <alignment vertical="center"/>
    </xf>
    <xf numFmtId="0" fontId="36" fillId="6" borderId="0" xfId="0" applyFont="1" applyFill="1" applyAlignment="1">
      <alignment horizontal="left" vertical="center"/>
    </xf>
    <xf numFmtId="0" fontId="36" fillId="6" borderId="0" xfId="0" applyFont="1" applyFill="1" applyAlignment="1">
      <alignment vertical="center"/>
    </xf>
    <xf numFmtId="0" fontId="41" fillId="6" borderId="0" xfId="0" applyFont="1" applyFill="1" applyAlignment="1">
      <alignment vertical="center"/>
    </xf>
    <xf numFmtId="0" fontId="41" fillId="6" borderId="1" xfId="0" applyFont="1" applyFill="1" applyBorder="1" applyAlignment="1">
      <alignment vertical="center"/>
    </xf>
    <xf numFmtId="0" fontId="40" fillId="6" borderId="22" xfId="0" applyFont="1" applyFill="1" applyBorder="1" applyAlignment="1">
      <alignment horizontal="center"/>
    </xf>
    <xf numFmtId="0" fontId="40" fillId="6" borderId="23" xfId="0" applyFont="1" applyFill="1" applyBorder="1"/>
    <xf numFmtId="9" fontId="40" fillId="6" borderId="23" xfId="8" applyFont="1" applyFill="1" applyBorder="1" applyAlignment="1" applyProtection="1">
      <alignment vertical="center"/>
    </xf>
    <xf numFmtId="2" fontId="29" fillId="2" borderId="51" xfId="0" applyNumberFormat="1" applyFont="1" applyFill="1" applyBorder="1"/>
    <xf numFmtId="0" fontId="33" fillId="11" borderId="21" xfId="0" applyFont="1" applyFill="1" applyBorder="1" applyAlignment="1">
      <alignment vertical="center"/>
    </xf>
    <xf numFmtId="0" fontId="45" fillId="11" borderId="0" xfId="0" applyFont="1" applyFill="1" applyAlignment="1">
      <alignment vertical="center"/>
    </xf>
    <xf numFmtId="167" fontId="33" fillId="11" borderId="0" xfId="0" applyNumberFormat="1" applyFont="1" applyFill="1" applyAlignment="1">
      <alignment horizontal="center" vertical="center" wrapText="1"/>
    </xf>
    <xf numFmtId="0" fontId="19" fillId="11" borderId="0" xfId="0" applyFont="1" applyFill="1" applyAlignment="1">
      <alignment vertical="center"/>
    </xf>
    <xf numFmtId="0" fontId="11" fillId="2" borderId="19" xfId="0" applyFont="1" applyFill="1" applyBorder="1" applyAlignment="1" applyProtection="1">
      <alignment horizontal="left" vertical="center"/>
      <protection locked="0"/>
    </xf>
    <xf numFmtId="0" fontId="11" fillId="2" borderId="20" xfId="0" applyFont="1" applyFill="1" applyBorder="1" applyAlignment="1" applyProtection="1">
      <alignment horizontal="left" vertical="center"/>
      <protection locked="0"/>
    </xf>
    <xf numFmtId="0" fontId="11" fillId="2" borderId="3" xfId="0" applyFont="1" applyFill="1" applyBorder="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1" xfId="0" applyFont="1" applyFill="1" applyBorder="1" applyAlignment="1" applyProtection="1">
      <alignment horizontal="left" vertical="center"/>
      <protection locked="0"/>
    </xf>
    <xf numFmtId="0" fontId="11" fillId="2" borderId="22" xfId="0" applyFont="1" applyFill="1" applyBorder="1" applyAlignment="1" applyProtection="1">
      <alignment horizontal="left" vertical="center"/>
      <protection locked="0"/>
    </xf>
    <xf numFmtId="0" fontId="11" fillId="2" borderId="23" xfId="0" applyFont="1" applyFill="1" applyBorder="1" applyAlignment="1" applyProtection="1">
      <alignment horizontal="left" vertical="center"/>
      <protection locked="0"/>
    </xf>
    <xf numFmtId="0" fontId="11" fillId="2" borderId="4" xfId="0" applyFont="1" applyFill="1" applyBorder="1" applyAlignment="1" applyProtection="1">
      <alignment horizontal="left" vertical="center"/>
      <protection locked="0"/>
    </xf>
    <xf numFmtId="0" fontId="45" fillId="2" borderId="0" xfId="0" applyFont="1" applyFill="1" applyAlignment="1">
      <alignment horizontal="center"/>
    </xf>
    <xf numFmtId="0" fontId="45" fillId="2" borderId="1" xfId="0" applyFont="1" applyFill="1" applyBorder="1" applyAlignment="1">
      <alignment horizontal="center"/>
    </xf>
    <xf numFmtId="0" fontId="33" fillId="2" borderId="21" xfId="0" applyFont="1" applyFill="1" applyBorder="1" applyAlignment="1">
      <alignment vertical="center"/>
    </xf>
    <xf numFmtId="0" fontId="11" fillId="6" borderId="17" xfId="0" applyFont="1" applyFill="1" applyBorder="1"/>
    <xf numFmtId="0" fontId="50" fillId="2" borderId="21" xfId="0" applyFont="1" applyFill="1" applyBorder="1"/>
    <xf numFmtId="0" fontId="51" fillId="2" borderId="0" xfId="0" applyFont="1" applyFill="1"/>
    <xf numFmtId="0" fontId="31" fillId="5" borderId="69" xfId="0" applyFont="1" applyFill="1" applyBorder="1" applyAlignment="1" applyProtection="1">
      <alignment wrapText="1"/>
      <protection locked="0"/>
    </xf>
    <xf numFmtId="167" fontId="19" fillId="12" borderId="0" xfId="0" applyNumberFormat="1" applyFont="1" applyFill="1" applyAlignment="1" applyProtection="1">
      <alignment horizontal="center" vertical="center" wrapText="1"/>
      <protection locked="0"/>
    </xf>
    <xf numFmtId="0" fontId="46" fillId="12" borderId="21" xfId="0" applyFont="1" applyFill="1" applyBorder="1"/>
    <xf numFmtId="0" fontId="11" fillId="12" borderId="0" xfId="0" applyFont="1" applyFill="1"/>
    <xf numFmtId="0" fontId="46" fillId="2" borderId="23" xfId="0" applyFont="1" applyFill="1" applyBorder="1"/>
    <xf numFmtId="167" fontId="19" fillId="2" borderId="23" xfId="0" applyNumberFormat="1" applyFont="1" applyFill="1" applyBorder="1" applyAlignment="1" applyProtection="1">
      <alignment horizontal="center" vertical="center" wrapText="1"/>
      <protection locked="0"/>
    </xf>
    <xf numFmtId="0" fontId="5" fillId="2" borderId="0" xfId="3" applyFill="1" applyBorder="1" applyAlignment="1" applyProtection="1">
      <alignment horizontal="left" vertical="center"/>
    </xf>
    <xf numFmtId="0" fontId="45" fillId="2" borderId="0" xfId="0" applyFont="1" applyFill="1" applyAlignment="1">
      <alignment horizontal="left"/>
    </xf>
    <xf numFmtId="0" fontId="21" fillId="2" borderId="0" xfId="2" applyFont="1" applyFill="1" applyAlignment="1">
      <alignment horizontal="center" vertical="center" textRotation="90"/>
    </xf>
    <xf numFmtId="0" fontId="28" fillId="10" borderId="21" xfId="0" applyFont="1" applyFill="1" applyBorder="1" applyProtection="1">
      <protection locked="0"/>
    </xf>
    <xf numFmtId="168" fontId="31" fillId="5" borderId="74" xfId="0" applyNumberFormat="1" applyFont="1" applyFill="1" applyBorder="1"/>
    <xf numFmtId="168" fontId="31" fillId="5" borderId="75" xfId="0" applyNumberFormat="1" applyFont="1" applyFill="1" applyBorder="1"/>
    <xf numFmtId="168" fontId="29" fillId="5" borderId="51" xfId="0" applyNumberFormat="1" applyFont="1" applyFill="1" applyBorder="1"/>
    <xf numFmtId="168" fontId="29" fillId="5" borderId="57" xfId="0" applyNumberFormat="1" applyFont="1" applyFill="1" applyBorder="1"/>
    <xf numFmtId="0" fontId="44" fillId="2" borderId="28" xfId="0" applyFont="1" applyFill="1" applyBorder="1" applyAlignment="1">
      <alignment horizontal="center" vertical="center" wrapText="1"/>
    </xf>
    <xf numFmtId="0" fontId="44" fillId="2" borderId="30" xfId="0" applyFont="1" applyFill="1" applyBorder="1" applyAlignment="1">
      <alignment horizontal="center" vertical="center" wrapText="1"/>
    </xf>
    <xf numFmtId="0" fontId="39" fillId="2" borderId="64" xfId="0" applyFont="1" applyFill="1" applyBorder="1" applyAlignment="1">
      <alignment horizontal="center" vertical="center"/>
    </xf>
    <xf numFmtId="0" fontId="39" fillId="2" borderId="66" xfId="0" applyFont="1" applyFill="1" applyBorder="1" applyAlignment="1">
      <alignment horizontal="center" vertical="center"/>
    </xf>
    <xf numFmtId="0" fontId="39" fillId="2" borderId="67" xfId="0" applyFont="1" applyFill="1" applyBorder="1" applyAlignment="1">
      <alignment horizontal="center" vertical="center"/>
    </xf>
    <xf numFmtId="0" fontId="39" fillId="2" borderId="65" xfId="0" applyFont="1" applyFill="1" applyBorder="1" applyAlignment="1">
      <alignment horizontal="center" vertical="center" wrapText="1"/>
    </xf>
    <xf numFmtId="0" fontId="39" fillId="2" borderId="18" xfId="0" applyFont="1" applyFill="1" applyBorder="1" applyAlignment="1">
      <alignment horizontal="center" vertical="center" wrapText="1"/>
    </xf>
    <xf numFmtId="0" fontId="39" fillId="2" borderId="68" xfId="0" applyFont="1" applyFill="1" applyBorder="1" applyAlignment="1">
      <alignment horizontal="center" vertical="center" wrapText="1"/>
    </xf>
    <xf numFmtId="0" fontId="39" fillId="2" borderId="44" xfId="0" applyFont="1" applyFill="1" applyBorder="1" applyAlignment="1">
      <alignment horizontal="center" vertical="center"/>
    </xf>
    <xf numFmtId="0" fontId="39" fillId="2" borderId="37" xfId="0" applyFont="1" applyFill="1" applyBorder="1" applyAlignment="1">
      <alignment horizontal="center" vertical="center"/>
    </xf>
    <xf numFmtId="0" fontId="39" fillId="2" borderId="46" xfId="0" applyFont="1" applyFill="1" applyBorder="1" applyAlignment="1">
      <alignment horizontal="center" vertical="center"/>
    </xf>
    <xf numFmtId="0" fontId="39" fillId="2" borderId="45" xfId="0" applyFont="1" applyFill="1" applyBorder="1" applyAlignment="1">
      <alignment horizontal="center" vertical="center" wrapText="1"/>
    </xf>
    <xf numFmtId="0" fontId="39" fillId="2" borderId="15" xfId="0" applyFont="1" applyFill="1" applyBorder="1" applyAlignment="1">
      <alignment horizontal="center" vertical="center" wrapText="1"/>
    </xf>
    <xf numFmtId="0" fontId="39" fillId="2" borderId="47" xfId="0" applyFont="1" applyFill="1" applyBorder="1" applyAlignment="1">
      <alignment horizontal="center" vertical="center" wrapText="1"/>
    </xf>
    <xf numFmtId="0" fontId="39" fillId="2" borderId="30" xfId="0" applyFont="1" applyFill="1" applyBorder="1" applyAlignment="1">
      <alignment horizontal="center" vertical="center" wrapText="1"/>
    </xf>
    <xf numFmtId="0" fontId="39" fillId="2" borderId="0" xfId="0" applyFont="1" applyFill="1" applyAlignment="1">
      <alignment horizontal="center" vertical="center" wrapText="1"/>
    </xf>
    <xf numFmtId="0" fontId="39" fillId="2" borderId="34" xfId="0" applyFont="1" applyFill="1" applyBorder="1" applyAlignment="1">
      <alignment horizontal="center" vertical="center" wrapText="1"/>
    </xf>
    <xf numFmtId="164" fontId="40" fillId="6" borderId="24" xfId="5" applyFont="1" applyFill="1" applyBorder="1" applyAlignment="1" applyProtection="1">
      <alignment horizontal="center" vertical="center"/>
    </xf>
    <xf numFmtId="164" fontId="40" fillId="6" borderId="26" xfId="5" applyFont="1" applyFill="1" applyBorder="1" applyAlignment="1" applyProtection="1">
      <alignment horizontal="center" vertical="center"/>
    </xf>
    <xf numFmtId="0" fontId="19" fillId="2" borderId="0" xfId="0" applyFont="1" applyFill="1" applyAlignment="1">
      <alignment horizontal="left" vertical="center" wrapText="1"/>
    </xf>
    <xf numFmtId="0" fontId="46" fillId="2" borderId="19" xfId="0" applyFont="1" applyFill="1" applyBorder="1" applyAlignment="1">
      <alignment horizontal="center" wrapText="1"/>
    </xf>
    <xf numFmtId="0" fontId="46" fillId="2" borderId="20" xfId="0" applyFont="1" applyFill="1" applyBorder="1" applyAlignment="1">
      <alignment horizontal="center" wrapText="1"/>
    </xf>
    <xf numFmtId="0" fontId="46" fillId="2" borderId="3" xfId="0" applyFont="1" applyFill="1" applyBorder="1" applyAlignment="1">
      <alignment horizontal="center" wrapText="1"/>
    </xf>
    <xf numFmtId="0" fontId="46" fillId="2" borderId="21" xfId="0" applyFont="1" applyFill="1" applyBorder="1" applyAlignment="1">
      <alignment horizontal="center" wrapText="1"/>
    </xf>
    <xf numFmtId="0" fontId="46" fillId="2" borderId="0" xfId="0" applyFont="1" applyFill="1" applyAlignment="1">
      <alignment horizontal="center" wrapText="1"/>
    </xf>
    <xf numFmtId="0" fontId="46" fillId="2" borderId="1" xfId="0" applyFont="1" applyFill="1" applyBorder="1" applyAlignment="1">
      <alignment horizontal="center" wrapText="1"/>
    </xf>
    <xf numFmtId="164" fontId="35" fillId="6" borderId="0" xfId="0" applyNumberFormat="1" applyFont="1" applyFill="1" applyAlignment="1">
      <alignment horizontal="center" vertical="center"/>
    </xf>
    <xf numFmtId="164" fontId="35" fillId="6" borderId="0" xfId="0" applyNumberFormat="1" applyFont="1" applyFill="1" applyAlignment="1">
      <alignment horizontal="left" vertical="center"/>
    </xf>
    <xf numFmtId="0" fontId="37" fillId="7" borderId="19" xfId="0" applyFont="1" applyFill="1" applyBorder="1" applyAlignment="1">
      <alignment horizontal="center"/>
    </xf>
    <xf numFmtId="0" fontId="37" fillId="7" borderId="20" xfId="0" applyFont="1" applyFill="1" applyBorder="1" applyAlignment="1">
      <alignment horizontal="center"/>
    </xf>
    <xf numFmtId="164" fontId="35" fillId="6" borderId="1" xfId="0" applyNumberFormat="1" applyFont="1" applyFill="1" applyBorder="1" applyAlignment="1">
      <alignment horizontal="left" vertical="center"/>
    </xf>
    <xf numFmtId="0" fontId="44" fillId="2" borderId="39" xfId="0" applyFont="1" applyFill="1" applyBorder="1" applyAlignment="1">
      <alignment horizontal="center" vertical="center" wrapText="1"/>
    </xf>
    <xf numFmtId="0" fontId="44" fillId="2" borderId="40" xfId="0" applyFont="1" applyFill="1" applyBorder="1" applyAlignment="1">
      <alignment horizontal="center" vertical="center" wrapText="1"/>
    </xf>
    <xf numFmtId="0" fontId="44" fillId="2" borderId="41" xfId="0" applyFont="1" applyFill="1" applyBorder="1" applyAlignment="1">
      <alignment horizontal="center" vertical="center" wrapText="1"/>
    </xf>
    <xf numFmtId="0" fontId="44" fillId="0" borderId="52" xfId="0" applyFont="1" applyBorder="1" applyAlignment="1">
      <alignment horizontal="center" vertical="center" wrapText="1"/>
    </xf>
    <xf numFmtId="0" fontId="44" fillId="0" borderId="54" xfId="0" applyFont="1" applyBorder="1" applyAlignment="1">
      <alignment horizontal="center" vertical="center" wrapText="1"/>
    </xf>
    <xf numFmtId="0" fontId="44" fillId="0" borderId="56" xfId="0" applyFont="1" applyBorder="1" applyAlignment="1">
      <alignment horizontal="center" vertical="center" wrapText="1"/>
    </xf>
    <xf numFmtId="164" fontId="11" fillId="6" borderId="24" xfId="0" applyNumberFormat="1" applyFont="1" applyFill="1" applyBorder="1" applyAlignment="1">
      <alignment horizontal="center" vertical="center"/>
    </xf>
    <xf numFmtId="164" fontId="11" fillId="6" borderId="57" xfId="0" applyNumberFormat="1" applyFont="1" applyFill="1" applyBorder="1" applyAlignment="1">
      <alignment horizontal="center" vertical="center"/>
    </xf>
    <xf numFmtId="164" fontId="40" fillId="6" borderId="24" xfId="0" applyNumberFormat="1" applyFont="1" applyFill="1" applyBorder="1" applyAlignment="1">
      <alignment horizontal="center" vertical="center"/>
    </xf>
    <xf numFmtId="164" fontId="40" fillId="6" borderId="57" xfId="0" applyNumberFormat="1" applyFont="1" applyFill="1" applyBorder="1" applyAlignment="1">
      <alignment horizontal="center" vertical="center"/>
    </xf>
    <xf numFmtId="164" fontId="40" fillId="6" borderId="26" xfId="0" applyNumberFormat="1" applyFont="1" applyFill="1" applyBorder="1" applyAlignment="1">
      <alignment horizontal="center" vertical="center"/>
    </xf>
    <xf numFmtId="0" fontId="40" fillId="6" borderId="24" xfId="0" applyFont="1" applyFill="1" applyBorder="1" applyAlignment="1">
      <alignment horizontal="right" vertical="center"/>
    </xf>
    <xf numFmtId="0" fontId="40" fillId="6" borderId="57" xfId="0" applyFont="1" applyFill="1" applyBorder="1" applyAlignment="1">
      <alignment horizontal="right" vertical="center"/>
    </xf>
    <xf numFmtId="0" fontId="35" fillId="2" borderId="24" xfId="0" applyFont="1" applyFill="1" applyBorder="1" applyAlignment="1" applyProtection="1">
      <alignment horizontal="left" vertical="center"/>
      <protection locked="0"/>
    </xf>
    <xf numFmtId="0" fontId="35" fillId="2" borderId="25" xfId="0" applyFont="1" applyFill="1" applyBorder="1" applyAlignment="1" applyProtection="1">
      <alignment horizontal="left" vertical="center"/>
      <protection locked="0"/>
    </xf>
    <xf numFmtId="0" fontId="35" fillId="2" borderId="26" xfId="0" applyFont="1" applyFill="1" applyBorder="1" applyAlignment="1" applyProtection="1">
      <alignment horizontal="left" vertical="center"/>
      <protection locked="0"/>
    </xf>
    <xf numFmtId="0" fontId="37" fillId="7" borderId="19" xfId="0" applyFont="1" applyFill="1" applyBorder="1" applyAlignment="1" applyProtection="1">
      <alignment horizontal="center" vertical="center"/>
      <protection locked="0"/>
    </xf>
    <xf numFmtId="0" fontId="37" fillId="7" borderId="20" xfId="0" applyFont="1" applyFill="1" applyBorder="1" applyAlignment="1" applyProtection="1">
      <alignment horizontal="center" vertical="center"/>
      <protection locked="0"/>
    </xf>
    <xf numFmtId="0" fontId="37" fillId="7" borderId="3" xfId="0" applyFont="1" applyFill="1" applyBorder="1" applyAlignment="1" applyProtection="1">
      <alignment horizontal="center" vertical="center"/>
      <protection locked="0"/>
    </xf>
    <xf numFmtId="0" fontId="21" fillId="6" borderId="52" xfId="0" applyFont="1" applyFill="1" applyBorder="1" applyAlignment="1">
      <alignment horizontal="center" vertical="center" wrapText="1"/>
    </xf>
    <xf numFmtId="0" fontId="21" fillId="6" borderId="54" xfId="0" applyFont="1" applyFill="1" applyBorder="1" applyAlignment="1">
      <alignment horizontal="center" vertical="center" wrapText="1"/>
    </xf>
    <xf numFmtId="0" fontId="21" fillId="6" borderId="56" xfId="0" applyFont="1" applyFill="1" applyBorder="1" applyAlignment="1">
      <alignment horizontal="center" vertical="center" wrapText="1"/>
    </xf>
    <xf numFmtId="0" fontId="21" fillId="6" borderId="28" xfId="0" applyFont="1" applyFill="1" applyBorder="1" applyAlignment="1">
      <alignment horizontal="center" vertical="center"/>
    </xf>
    <xf numFmtId="0" fontId="21" fillId="6" borderId="29" xfId="0" applyFont="1" applyFill="1" applyBorder="1" applyAlignment="1">
      <alignment horizontal="center" vertical="center"/>
    </xf>
    <xf numFmtId="0" fontId="21" fillId="6" borderId="32" xfId="0" applyFont="1" applyFill="1" applyBorder="1" applyAlignment="1">
      <alignment horizontal="center" vertical="center"/>
    </xf>
    <xf numFmtId="0" fontId="21" fillId="6" borderId="33" xfId="0" applyFont="1" applyFill="1" applyBorder="1" applyAlignment="1">
      <alignment horizontal="center" vertical="center"/>
    </xf>
    <xf numFmtId="0" fontId="21" fillId="6" borderId="28" xfId="0" applyFont="1" applyFill="1" applyBorder="1" applyAlignment="1">
      <alignment horizontal="center" vertical="center" wrapText="1"/>
    </xf>
    <xf numFmtId="0" fontId="21" fillId="6" borderId="29" xfId="0" applyFont="1" applyFill="1" applyBorder="1" applyAlignment="1">
      <alignment horizontal="center" vertical="center" wrapText="1"/>
    </xf>
    <xf numFmtId="0" fontId="21" fillId="6" borderId="32" xfId="0" applyFont="1" applyFill="1" applyBorder="1" applyAlignment="1">
      <alignment horizontal="center" vertical="center" wrapText="1"/>
    </xf>
    <xf numFmtId="0" fontId="21" fillId="6" borderId="33" xfId="0" applyFont="1" applyFill="1" applyBorder="1" applyAlignment="1">
      <alignment horizontal="center" vertical="center" wrapText="1"/>
    </xf>
    <xf numFmtId="0" fontId="21" fillId="6" borderId="30" xfId="0" applyFont="1" applyFill="1" applyBorder="1" applyAlignment="1">
      <alignment horizontal="center" vertical="center" wrapText="1"/>
    </xf>
    <xf numFmtId="0" fontId="21" fillId="6" borderId="34" xfId="0" applyFont="1" applyFill="1" applyBorder="1" applyAlignment="1">
      <alignment horizontal="center" vertical="center" wrapText="1"/>
    </xf>
    <xf numFmtId="0" fontId="21" fillId="6" borderId="27" xfId="0" applyFont="1" applyFill="1" applyBorder="1" applyAlignment="1">
      <alignment horizontal="center" vertical="center" wrapText="1"/>
    </xf>
    <xf numFmtId="0" fontId="21" fillId="6" borderId="31" xfId="0" applyFont="1" applyFill="1" applyBorder="1" applyAlignment="1">
      <alignment horizontal="center" vertical="center" wrapText="1"/>
    </xf>
    <xf numFmtId="0" fontId="21" fillId="6" borderId="36" xfId="0" applyFont="1" applyFill="1" applyBorder="1" applyAlignment="1">
      <alignment horizontal="center" vertical="center" wrapText="1"/>
    </xf>
    <xf numFmtId="0" fontId="21" fillId="6" borderId="53" xfId="0" applyFont="1" applyFill="1" applyBorder="1" applyAlignment="1">
      <alignment horizontal="center" vertical="center" wrapText="1"/>
    </xf>
    <xf numFmtId="0" fontId="21" fillId="6" borderId="1" xfId="0" applyFont="1" applyFill="1" applyBorder="1" applyAlignment="1">
      <alignment horizontal="center" vertical="center" wrapText="1"/>
    </xf>
    <xf numFmtId="0" fontId="21" fillId="6" borderId="55" xfId="0" applyFont="1" applyFill="1" applyBorder="1" applyAlignment="1">
      <alignment horizontal="center" vertical="center" wrapText="1"/>
    </xf>
    <xf numFmtId="0" fontId="36" fillId="6" borderId="23" xfId="0" applyFont="1" applyFill="1" applyBorder="1" applyAlignment="1">
      <alignment horizontal="left" vertical="center" wrapText="1"/>
    </xf>
    <xf numFmtId="0" fontId="36" fillId="6" borderId="4" xfId="0" applyFont="1" applyFill="1" applyBorder="1" applyAlignment="1">
      <alignment horizontal="left" vertical="center" wrapText="1"/>
    </xf>
    <xf numFmtId="0" fontId="39" fillId="2" borderId="72" xfId="0" applyFont="1" applyFill="1" applyBorder="1" applyAlignment="1">
      <alignment horizontal="center" vertical="center" wrapText="1"/>
    </xf>
    <xf numFmtId="0" fontId="39" fillId="2" borderId="29" xfId="0" applyFont="1" applyFill="1" applyBorder="1" applyAlignment="1">
      <alignment horizontal="center" vertical="center" wrapText="1"/>
    </xf>
    <xf numFmtId="0" fontId="39" fillId="2" borderId="21" xfId="0" applyFont="1" applyFill="1" applyBorder="1" applyAlignment="1">
      <alignment horizontal="center" vertical="center" wrapText="1"/>
    </xf>
    <xf numFmtId="0" fontId="39" fillId="2" borderId="71" xfId="0" applyFont="1" applyFill="1" applyBorder="1" applyAlignment="1">
      <alignment horizontal="center" vertical="center" wrapText="1"/>
    </xf>
    <xf numFmtId="0" fontId="39" fillId="2" borderId="73" xfId="0" applyFont="1" applyFill="1" applyBorder="1" applyAlignment="1">
      <alignment horizontal="center" vertical="center" wrapText="1"/>
    </xf>
    <xf numFmtId="0" fontId="39" fillId="2" borderId="33" xfId="0" applyFont="1" applyFill="1" applyBorder="1" applyAlignment="1">
      <alignment horizontal="center" vertical="center" wrapText="1"/>
    </xf>
    <xf numFmtId="0" fontId="44" fillId="2" borderId="0" xfId="0" applyFont="1" applyFill="1" applyAlignment="1">
      <alignment horizontal="center" vertical="center" wrapText="1"/>
    </xf>
    <xf numFmtId="0" fontId="44" fillId="2" borderId="24" xfId="0" applyFont="1" applyFill="1" applyBorder="1" applyAlignment="1">
      <alignment horizontal="center" vertical="center" wrapText="1"/>
    </xf>
    <xf numFmtId="0" fontId="44" fillId="2" borderId="25" xfId="0" applyFont="1" applyFill="1" applyBorder="1" applyAlignment="1">
      <alignment horizontal="center" vertical="center" wrapText="1"/>
    </xf>
    <xf numFmtId="0" fontId="44" fillId="2" borderId="26" xfId="0" applyFont="1" applyFill="1" applyBorder="1" applyAlignment="1">
      <alignment horizontal="center" vertical="center" wrapText="1"/>
    </xf>
    <xf numFmtId="0" fontId="47" fillId="0" borderId="28" xfId="0" applyFont="1" applyBorder="1" applyAlignment="1">
      <alignment horizontal="center" vertical="center" wrapText="1"/>
    </xf>
    <xf numFmtId="0" fontId="47" fillId="0" borderId="29" xfId="0" applyFont="1" applyBorder="1" applyAlignment="1">
      <alignment horizontal="center" vertical="center" wrapText="1"/>
    </xf>
    <xf numFmtId="0" fontId="47" fillId="0" borderId="70" xfId="0" applyFont="1" applyBorder="1" applyAlignment="1">
      <alignment horizontal="center" vertical="center" wrapText="1"/>
    </xf>
    <xf numFmtId="0" fontId="47" fillId="0" borderId="71" xfId="0" applyFont="1" applyBorder="1" applyAlignment="1">
      <alignment horizontal="center" vertical="center" wrapText="1"/>
    </xf>
    <xf numFmtId="0" fontId="47" fillId="0" borderId="32" xfId="0" applyFont="1" applyBorder="1" applyAlignment="1">
      <alignment horizontal="center" vertical="center" wrapText="1"/>
    </xf>
    <xf numFmtId="0" fontId="47" fillId="0" borderId="33" xfId="0" applyFont="1" applyBorder="1" applyAlignment="1">
      <alignment horizontal="center" vertical="center" wrapText="1"/>
    </xf>
    <xf numFmtId="0" fontId="14" fillId="2" borderId="0" xfId="0" applyFont="1" applyFill="1" applyAlignment="1">
      <alignment horizontal="left"/>
    </xf>
    <xf numFmtId="0" fontId="14" fillId="2" borderId="1" xfId="0" applyFont="1" applyFill="1" applyBorder="1" applyAlignment="1">
      <alignment horizontal="left"/>
    </xf>
    <xf numFmtId="0" fontId="14" fillId="2" borderId="0" xfId="0" applyFont="1" applyFill="1" applyAlignment="1">
      <alignment horizontal="left" wrapText="1"/>
    </xf>
    <xf numFmtId="0" fontId="14" fillId="2" borderId="1" xfId="0" applyFont="1" applyFill="1" applyBorder="1" applyAlignment="1">
      <alignment horizontal="left" wrapText="1"/>
    </xf>
    <xf numFmtId="0" fontId="22" fillId="2" borderId="58" xfId="2" applyFont="1" applyFill="1" applyBorder="1" applyAlignment="1">
      <alignment horizontal="left" vertical="center" wrapText="1"/>
    </xf>
    <xf numFmtId="0" fontId="22" fillId="2" borderId="59" xfId="2" applyFont="1" applyFill="1" applyBorder="1" applyAlignment="1">
      <alignment horizontal="left" vertical="center" wrapText="1"/>
    </xf>
    <xf numFmtId="0" fontId="22" fillId="2" borderId="60" xfId="2" applyFont="1" applyFill="1" applyBorder="1" applyAlignment="1">
      <alignment horizontal="left" vertical="center" wrapText="1"/>
    </xf>
    <xf numFmtId="0" fontId="21" fillId="2" borderId="14" xfId="2" applyFont="1" applyFill="1" applyBorder="1" applyAlignment="1">
      <alignment horizontal="left" vertical="center"/>
    </xf>
    <xf numFmtId="0" fontId="21" fillId="2" borderId="15" xfId="2" applyFont="1" applyFill="1" applyBorder="1" applyAlignment="1">
      <alignment horizontal="left" vertical="center"/>
    </xf>
    <xf numFmtId="0" fontId="21" fillId="2" borderId="16" xfId="2" applyFont="1" applyFill="1" applyBorder="1" applyAlignment="1">
      <alignment horizontal="left" vertical="center"/>
    </xf>
    <xf numFmtId="0" fontId="20" fillId="2" borderId="6" xfId="4" applyFont="1" applyFill="1" applyBorder="1" applyAlignment="1">
      <alignment horizontal="center" vertical="center"/>
    </xf>
    <xf numFmtId="0" fontId="20" fillId="2" borderId="0" xfId="4" applyFont="1" applyFill="1" applyAlignment="1">
      <alignment horizontal="center" vertical="center"/>
    </xf>
    <xf numFmtId="0" fontId="16" fillId="2" borderId="6" xfId="4" applyFont="1" applyFill="1" applyBorder="1" applyAlignment="1">
      <alignment horizontal="center" vertical="center"/>
    </xf>
    <xf numFmtId="0" fontId="16" fillId="2" borderId="0" xfId="4" applyFont="1" applyFill="1" applyAlignment="1">
      <alignment horizontal="center" vertical="center"/>
    </xf>
    <xf numFmtId="0" fontId="21" fillId="2" borderId="13" xfId="2" applyFont="1" applyFill="1" applyBorder="1" applyAlignment="1">
      <alignment horizontal="left" vertical="center" wrapText="1"/>
    </xf>
    <xf numFmtId="0" fontId="21" fillId="2" borderId="7" xfId="2" applyFont="1" applyFill="1" applyBorder="1" applyAlignment="1">
      <alignment horizontal="left" vertical="center" wrapText="1"/>
    </xf>
    <xf numFmtId="0" fontId="17" fillId="2" borderId="0" xfId="0" applyFont="1" applyFill="1" applyAlignment="1">
      <alignment horizontal="center"/>
    </xf>
    <xf numFmtId="0" fontId="39" fillId="2" borderId="2" xfId="2" applyFont="1" applyFill="1" applyBorder="1" applyAlignment="1">
      <alignment horizontal="center" vertical="center" textRotation="90"/>
    </xf>
    <xf numFmtId="0" fontId="39" fillId="2" borderId="17" xfId="2" applyFont="1" applyFill="1" applyBorder="1" applyAlignment="1">
      <alignment horizontal="center" vertical="center" textRotation="90"/>
    </xf>
    <xf numFmtId="0" fontId="21" fillId="2" borderId="19" xfId="2" applyFont="1" applyFill="1" applyBorder="1" applyAlignment="1">
      <alignment horizontal="center" vertical="center"/>
    </xf>
    <xf numFmtId="0" fontId="21" fillId="2" borderId="3" xfId="2" applyFont="1" applyFill="1" applyBorder="1" applyAlignment="1">
      <alignment horizontal="center" vertical="center"/>
    </xf>
    <xf numFmtId="0" fontId="21" fillId="2" borderId="21" xfId="2" applyFont="1" applyFill="1" applyBorder="1" applyAlignment="1">
      <alignment horizontal="center" vertical="center"/>
    </xf>
    <xf numFmtId="0" fontId="21" fillId="2" borderId="1" xfId="2" applyFont="1" applyFill="1" applyBorder="1" applyAlignment="1">
      <alignment horizontal="center" vertical="center"/>
    </xf>
    <xf numFmtId="0" fontId="28" fillId="4" borderId="19" xfId="0" applyFont="1" applyFill="1" applyBorder="1" applyAlignment="1">
      <alignment horizontal="center"/>
    </xf>
    <xf numFmtId="0" fontId="28" fillId="4" borderId="20" xfId="0" applyFont="1" applyFill="1" applyBorder="1" applyAlignment="1">
      <alignment horizontal="center"/>
    </xf>
    <xf numFmtId="0" fontId="28" fillId="4" borderId="3" xfId="0" applyFont="1" applyFill="1" applyBorder="1" applyAlignment="1">
      <alignment horizontal="center"/>
    </xf>
    <xf numFmtId="0" fontId="29" fillId="3" borderId="21" xfId="0" applyFont="1" applyFill="1" applyBorder="1" applyAlignment="1">
      <alignment horizontal="left"/>
    </xf>
    <xf numFmtId="0" fontId="29" fillId="3" borderId="0" xfId="0" applyFont="1" applyFill="1" applyAlignment="1">
      <alignment horizontal="left"/>
    </xf>
    <xf numFmtId="0" fontId="29" fillId="3" borderId="1" xfId="0" applyFont="1" applyFill="1" applyBorder="1" applyAlignment="1">
      <alignment horizontal="left"/>
    </xf>
  </cellXfs>
  <cellStyles count="10">
    <cellStyle name="Lien hypertexte" xfId="3" builtinId="8"/>
    <cellStyle name="Milliers" xfId="1" builtinId="3"/>
    <cellStyle name="Milliers 2" xfId="7" xr:uid="{00000000-0005-0000-0000-000002000000}"/>
    <cellStyle name="Milliers 3" xfId="5" xr:uid="{00000000-0005-0000-0000-000003000000}"/>
    <cellStyle name="Monétaire" xfId="9" builtinId="4"/>
    <cellStyle name="Normal" xfId="0" builtinId="0"/>
    <cellStyle name="Normal 2" xfId="4" xr:uid="{00000000-0005-0000-0000-000006000000}"/>
    <cellStyle name="Normal 3" xfId="6" xr:uid="{00000000-0005-0000-0000-000007000000}"/>
    <cellStyle name="Normal 4" xfId="2" xr:uid="{00000000-0005-0000-0000-000008000000}"/>
    <cellStyle name="Pourcentage" xfId="8" builtinId="5"/>
  </cellStyles>
  <dxfs count="5">
    <dxf>
      <font>
        <color theme="0"/>
      </font>
      <fill>
        <patternFill>
          <bgColor rgb="FFFF0000"/>
        </patternFill>
      </fill>
    </dxf>
    <dxf>
      <numFmt numFmtId="168" formatCode="_-* #,##0.00\ [$€-40C]_-;\-* #,##0.00\ [$€-40C]_-;_-* &quot;-&quot;??\ [$€-40C]_-;_-@_-"/>
    </dxf>
    <dxf>
      <numFmt numFmtId="168" formatCode="_-* #,##0.00\ [$€-40C]_-;\-* #,##0.00\ [$€-40C]_-;_-* &quot;-&quot;??\ [$€-40C]_-;_-@_-"/>
    </dxf>
    <dxf>
      <numFmt numFmtId="168" formatCode="_-* #,##0.00\ [$€-40C]_-;\-* #,##0.00\ [$€-40C]_-;_-* &quot;-&quot;??\ [$€-40C]_-;_-@_-"/>
    </dxf>
    <dxf>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228601</xdr:colOff>
      <xdr:row>4</xdr:row>
      <xdr:rowOff>76200</xdr:rowOff>
    </xdr:from>
    <xdr:to>
      <xdr:col>2</xdr:col>
      <xdr:colOff>376371</xdr:colOff>
      <xdr:row>7</xdr:row>
      <xdr:rowOff>170606</xdr:rowOff>
    </xdr:to>
    <xdr:pic>
      <xdr:nvPicPr>
        <xdr:cNvPr id="3" name="Image 2">
          <a:extLst>
            <a:ext uri="{FF2B5EF4-FFF2-40B4-BE49-F238E27FC236}">
              <a16:creationId xmlns:a16="http://schemas.microsoft.com/office/drawing/2014/main" id="{5950FECD-2004-45B7-9B5E-11A7E8AA10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1" y="942975"/>
          <a:ext cx="1671770" cy="91355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au2" displayName="Tableau2" ref="A2:I22" totalsRowShown="0">
  <autoFilter ref="A2:I22" xr:uid="{00000000-0009-0000-0100-000002000000}"/>
  <tableColumns count="9">
    <tableColumn id="1" xr3:uid="{00000000-0010-0000-0000-000001000000}" name="Code unité / acronyme labo"/>
    <tableColumn id="2" xr3:uid="{00000000-0010-0000-0000-000002000000}" name="N°RNSR"/>
    <tableColumn id="3" xr3:uid="{00000000-0010-0000-0000-000003000000}" name="Tutelle gestionnaire du projet"/>
    <tableColumn id="4" xr3:uid="{00000000-0010-0000-0000-000004000000}" name="N° SIRET tutelle gestionnaire" dataDxfId="4"/>
    <tableColumn id="5" xr3:uid="{00000000-0010-0000-0000-000005000000}" name="Nature juridique de la tutelle gestionnaire"/>
    <tableColumn id="6" xr3:uid="{00000000-0010-0000-0000-000006000000}" name="Tutelle hébergeante"/>
    <tableColumn id="7" xr3:uid="{00000000-0010-0000-0000-000007000000}" name="N° SIRET de la tutelle hébergeante"/>
    <tableColumn id="8" xr3:uid="{5A9AF2A8-D6C2-456E-B370-F24B6B270404}" name="Colonne1"/>
    <tableColumn id="9" xr3:uid="{A8E14914-34DB-4999-BDA1-B54AD905AD3E}" name="Colonne2"/>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au1" displayName="Tableau1" ref="A3:B8" totalsRowShown="0">
  <autoFilter ref="A3:B8" xr:uid="{00000000-0009-0000-0100-000001000000}"/>
  <tableColumns count="2">
    <tableColumn id="1" xr3:uid="{00000000-0010-0000-0100-000001000000}" name="Ville"/>
    <tableColumn id="2" xr3:uid="{00000000-0010-0000-0100-000002000000}" name="Zone"/>
  </tableColumns>
  <tableStyleInfo name="TableStyleLight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au3" displayName="Tableau3" ref="D4:E15" totalsRowShown="0">
  <autoFilter ref="D4:E15" xr:uid="{00000000-0009-0000-0100-000003000000}"/>
  <tableColumns count="2">
    <tableColumn id="1" xr3:uid="{00000000-0010-0000-0200-000001000000}" name="Catégorie"/>
    <tableColumn id="2" xr3:uid="{00000000-0010-0000-0200-000002000000}" name="Coût moyen" dataDxfId="3"/>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au4" displayName="Tableau4" ref="G5:I44" totalsRowShown="0">
  <autoFilter ref="G5:I44" xr:uid="{00000000-0009-0000-0100-000004000000}"/>
  <tableColumns count="3">
    <tableColumn id="1" xr3:uid="{00000000-0010-0000-0300-000001000000}" name="Catégorie"/>
    <tableColumn id="2" xr3:uid="{00000000-0010-0000-0300-000002000000}" name="Zone_2" dataDxfId="2"/>
    <tableColumn id="3" xr3:uid="{00000000-0010-0000-0300-000003000000}" name="Zone_3" dataDxfId="1"/>
  </tableColumns>
  <tableStyleInfo name="TableStyleLight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anr.fr/fr/rf/" TargetMode="External"/><Relationship Id="rId7" Type="http://schemas.openxmlformats.org/officeDocument/2006/relationships/printerSettings" Target="../printerSettings/printerSettings2.bin"/><Relationship Id="rId2" Type="http://schemas.openxmlformats.org/officeDocument/2006/relationships/hyperlink" Target="https://anr.fr/fileadmin/aap/2026/anr-aapg-2026.pdf" TargetMode="External"/><Relationship Id="rId1" Type="http://schemas.openxmlformats.org/officeDocument/2006/relationships/hyperlink" Target="https://anr.fr/fr/pa2026/" TargetMode="External"/><Relationship Id="rId6" Type="http://schemas.openxmlformats.org/officeDocument/2006/relationships/hyperlink" Target="https://anr.fr/fileadmin/documents/2023/ANR-RF-Fiche-COUTS-2023.pdf" TargetMode="External"/><Relationship Id="rId5" Type="http://schemas.openxmlformats.org/officeDocument/2006/relationships/hyperlink" Target="https://iris.anr.fr/fr/login" TargetMode="External"/><Relationship Id="rId4" Type="http://schemas.openxmlformats.org/officeDocument/2006/relationships/hyperlink" Target="https://anr.fr/fileadmin/aap/2026/anr-aapg-2026-guide-v1.0.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pisa.est@inserm.fr"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6.bin"/><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
  <sheetViews>
    <sheetView zoomScaleNormal="100" workbookViewId="0">
      <selection activeCell="G22" sqref="G22"/>
    </sheetView>
  </sheetViews>
  <sheetFormatPr baseColWidth="10" defaultColWidth="11.44140625" defaultRowHeight="14.4" x14ac:dyDescent="0.3"/>
  <cols>
    <col min="1" max="1" width="11.44140625" style="30" customWidth="1"/>
    <col min="2" max="13" width="11.44140625" style="30"/>
    <col min="14" max="14" width="13.6640625" style="30" customWidth="1"/>
    <col min="15" max="15" width="9.6640625" style="30" customWidth="1"/>
    <col min="16" max="16" width="11.44140625" style="30" customWidth="1"/>
    <col min="17" max="16384" width="11.44140625" style="30"/>
  </cols>
  <sheetData>
    <row r="1" spans="1:16" x14ac:dyDescent="0.3">
      <c r="A1" s="27"/>
      <c r="B1" s="28"/>
      <c r="C1" s="29"/>
    </row>
    <row r="2" spans="1:16" ht="18" x14ac:dyDescent="0.35">
      <c r="A2" s="31"/>
      <c r="B2" s="32"/>
      <c r="C2" s="33"/>
      <c r="D2" s="34" t="s">
        <v>276</v>
      </c>
      <c r="E2" s="35"/>
      <c r="F2" s="35"/>
      <c r="G2" s="35"/>
      <c r="H2" s="35"/>
      <c r="I2" s="35"/>
      <c r="J2" s="35"/>
      <c r="K2" s="35"/>
      <c r="L2" s="35"/>
      <c r="M2" s="35"/>
      <c r="N2" s="35"/>
      <c r="O2" s="35"/>
      <c r="P2" s="36"/>
    </row>
    <row r="3" spans="1:16" ht="18" x14ac:dyDescent="0.35">
      <c r="A3" s="37"/>
      <c r="B3" s="38"/>
      <c r="C3" s="39"/>
      <c r="D3" s="40"/>
      <c r="E3" s="40"/>
      <c r="F3" s="40"/>
      <c r="G3" s="40"/>
      <c r="H3" s="40"/>
      <c r="I3" s="40"/>
      <c r="J3" s="40"/>
      <c r="K3" s="40"/>
      <c r="L3" s="40"/>
      <c r="M3" s="40"/>
      <c r="N3" s="40"/>
      <c r="O3" s="40"/>
      <c r="P3" s="41"/>
    </row>
    <row r="4" spans="1:16" ht="15.6" x14ac:dyDescent="0.3">
      <c r="A4" s="37"/>
      <c r="B4" s="38"/>
      <c r="C4" s="39"/>
      <c r="D4" s="304" t="s">
        <v>204</v>
      </c>
      <c r="E4" s="304"/>
      <c r="F4" s="304"/>
      <c r="G4" s="304"/>
      <c r="H4" s="304"/>
      <c r="I4" s="304"/>
      <c r="J4" s="304"/>
      <c r="K4" s="304"/>
      <c r="L4" s="304"/>
      <c r="M4" s="304"/>
      <c r="N4" s="304"/>
      <c r="O4" s="304"/>
      <c r="P4" s="305"/>
    </row>
    <row r="5" spans="1:16" ht="15.6" x14ac:dyDescent="0.3">
      <c r="A5" s="37"/>
      <c r="B5" s="38"/>
      <c r="C5" s="39"/>
      <c r="D5" s="304" t="s">
        <v>151</v>
      </c>
      <c r="E5" s="304"/>
      <c r="F5" s="304"/>
      <c r="G5" s="304"/>
      <c r="H5" s="304"/>
      <c r="I5" s="304"/>
      <c r="J5" s="304"/>
      <c r="K5" s="304"/>
      <c r="L5" s="304"/>
      <c r="M5" s="304"/>
      <c r="N5" s="304"/>
      <c r="O5" s="304"/>
      <c r="P5" s="305"/>
    </row>
    <row r="6" spans="1:16" ht="33" customHeight="1" x14ac:dyDescent="0.3">
      <c r="A6" s="37"/>
      <c r="B6" s="38"/>
      <c r="C6" s="39"/>
      <c r="D6" s="306" t="s">
        <v>153</v>
      </c>
      <c r="E6" s="306"/>
      <c r="F6" s="306"/>
      <c r="G6" s="306"/>
      <c r="H6" s="306"/>
      <c r="I6" s="306"/>
      <c r="J6" s="306"/>
      <c r="K6" s="306"/>
      <c r="L6" s="306"/>
      <c r="M6" s="306"/>
      <c r="N6" s="306"/>
      <c r="O6" s="306"/>
      <c r="P6" s="307"/>
    </row>
    <row r="7" spans="1:16" ht="15.6" x14ac:dyDescent="0.3">
      <c r="A7" s="37"/>
      <c r="B7" s="38"/>
      <c r="C7" s="39"/>
      <c r="D7" s="304" t="s">
        <v>152</v>
      </c>
      <c r="E7" s="304"/>
      <c r="F7" s="304"/>
      <c r="G7" s="304"/>
      <c r="H7" s="304"/>
      <c r="I7" s="304"/>
      <c r="J7" s="304"/>
      <c r="K7" s="304"/>
      <c r="L7" s="304"/>
      <c r="M7" s="304"/>
      <c r="N7" s="304"/>
      <c r="O7" s="304"/>
      <c r="P7" s="42"/>
    </row>
    <row r="8" spans="1:16" ht="15.6" x14ac:dyDescent="0.3">
      <c r="A8" s="37"/>
      <c r="B8" s="38"/>
      <c r="C8" s="39"/>
      <c r="D8" s="44"/>
      <c r="E8" s="44"/>
      <c r="F8" s="44"/>
      <c r="G8" s="44"/>
      <c r="H8" s="44"/>
      <c r="I8" s="44"/>
      <c r="J8" s="44"/>
      <c r="K8" s="44"/>
      <c r="L8" s="44"/>
      <c r="M8" s="44"/>
      <c r="N8" s="44"/>
      <c r="O8" s="44"/>
      <c r="P8" s="45"/>
    </row>
    <row r="9" spans="1:16" ht="31.5" customHeight="1" x14ac:dyDescent="0.3">
      <c r="A9" s="37"/>
      <c r="B9" s="38"/>
      <c r="C9" s="39"/>
      <c r="D9" s="306" t="s">
        <v>202</v>
      </c>
      <c r="E9" s="306"/>
      <c r="F9" s="306"/>
      <c r="G9" s="306"/>
      <c r="H9" s="306"/>
      <c r="I9" s="306"/>
      <c r="J9" s="306"/>
      <c r="K9" s="306"/>
      <c r="L9" s="306"/>
      <c r="M9" s="306"/>
      <c r="N9" s="306"/>
      <c r="O9" s="306"/>
      <c r="P9" s="43"/>
    </row>
    <row r="10" spans="1:16" ht="18" x14ac:dyDescent="0.35">
      <c r="A10" s="37"/>
      <c r="B10" s="38"/>
      <c r="C10" s="39"/>
      <c r="D10" s="40"/>
      <c r="E10" s="40"/>
      <c r="F10" s="40"/>
      <c r="G10" s="40"/>
      <c r="H10" s="40"/>
      <c r="I10" s="40"/>
      <c r="J10" s="40"/>
      <c r="K10" s="40"/>
      <c r="L10" s="40"/>
      <c r="M10" s="40"/>
      <c r="N10" s="40"/>
      <c r="O10" s="40"/>
      <c r="P10" s="41"/>
    </row>
    <row r="11" spans="1:16" ht="18" x14ac:dyDescent="0.35">
      <c r="A11" s="46"/>
      <c r="B11" s="47"/>
      <c r="C11" s="48"/>
      <c r="D11" s="49" t="s">
        <v>277</v>
      </c>
      <c r="E11" s="50"/>
      <c r="F11" s="50"/>
      <c r="G11" s="50"/>
      <c r="H11" s="50"/>
      <c r="I11" s="50"/>
      <c r="J11" s="50"/>
      <c r="K11" s="50"/>
      <c r="L11" s="50"/>
      <c r="M11" s="50"/>
      <c r="N11" s="50"/>
      <c r="O11" s="50"/>
      <c r="P11" s="51"/>
    </row>
  </sheetData>
  <sheetProtection selectLockedCells="1"/>
  <mergeCells count="5">
    <mergeCell ref="D5:P5"/>
    <mergeCell ref="D4:P4"/>
    <mergeCell ref="D6:P6"/>
    <mergeCell ref="D7:O7"/>
    <mergeCell ref="D9:O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6"/>
  <sheetViews>
    <sheetView topLeftCell="A19" zoomScale="72" zoomScaleNormal="136" workbookViewId="0">
      <selection activeCell="B6" sqref="B6"/>
    </sheetView>
  </sheetViews>
  <sheetFormatPr baseColWidth="10" defaultColWidth="11.44140625" defaultRowHeight="14.4" x14ac:dyDescent="0.3"/>
  <cols>
    <col min="1" max="1" width="5.44140625" style="30" customWidth="1"/>
    <col min="2" max="2" width="34.5546875" style="30" customWidth="1"/>
    <col min="3" max="3" width="105.33203125" style="30" customWidth="1"/>
    <col min="4" max="4" width="130" style="30" customWidth="1"/>
    <col min="5" max="16384" width="11.44140625" style="30"/>
  </cols>
  <sheetData>
    <row r="1" spans="1:13" ht="21" x14ac:dyDescent="0.3">
      <c r="A1" s="316" t="s">
        <v>31</v>
      </c>
      <c r="B1" s="317"/>
      <c r="C1" s="317"/>
      <c r="E1" s="38"/>
      <c r="F1" s="38"/>
      <c r="G1" s="38"/>
      <c r="H1" s="38"/>
      <c r="I1" s="38"/>
      <c r="J1" s="38"/>
      <c r="K1" s="38"/>
      <c r="L1" s="38"/>
      <c r="M1" s="38"/>
    </row>
    <row r="2" spans="1:13" x14ac:dyDescent="0.3">
      <c r="A2" s="209" t="s">
        <v>262</v>
      </c>
      <c r="B2" s="52"/>
      <c r="C2" s="320"/>
      <c r="D2" s="38"/>
      <c r="E2" s="38"/>
      <c r="F2" s="38"/>
      <c r="G2" s="38"/>
      <c r="H2" s="38"/>
      <c r="I2" s="38"/>
      <c r="J2" s="38"/>
      <c r="K2" s="38"/>
      <c r="L2" s="38"/>
      <c r="M2" s="38"/>
    </row>
    <row r="3" spans="1:13" x14ac:dyDescent="0.3">
      <c r="A3" s="209" t="s">
        <v>263</v>
      </c>
      <c r="B3" s="53"/>
      <c r="C3" s="320"/>
      <c r="D3" s="38"/>
      <c r="E3" s="38"/>
      <c r="F3" s="38"/>
      <c r="G3" s="38"/>
      <c r="H3" s="38"/>
      <c r="I3" s="38"/>
      <c r="J3" s="38"/>
      <c r="K3" s="38"/>
      <c r="L3" s="38"/>
      <c r="M3" s="38"/>
    </row>
    <row r="4" spans="1:13" x14ac:dyDescent="0.3">
      <c r="A4" s="54" t="s">
        <v>27</v>
      </c>
      <c r="B4" s="52"/>
      <c r="C4" s="320"/>
      <c r="D4" s="38"/>
      <c r="E4" s="38"/>
      <c r="F4" s="38"/>
      <c r="G4" s="38"/>
      <c r="H4" s="38"/>
      <c r="I4" s="38"/>
      <c r="J4" s="38"/>
      <c r="K4" s="38"/>
      <c r="L4" s="38"/>
      <c r="M4" s="38"/>
    </row>
    <row r="5" spans="1:13" x14ac:dyDescent="0.3">
      <c r="A5" s="209" t="s">
        <v>264</v>
      </c>
      <c r="B5" s="52"/>
      <c r="C5" s="320"/>
      <c r="D5" s="38"/>
      <c r="E5" s="38"/>
      <c r="F5" s="38"/>
      <c r="G5" s="38"/>
      <c r="H5" s="38"/>
      <c r="I5" s="38"/>
      <c r="J5" s="38"/>
      <c r="K5" s="38"/>
      <c r="L5" s="38"/>
      <c r="M5" s="38"/>
    </row>
    <row r="6" spans="1:13" ht="15" customHeight="1" x14ac:dyDescent="0.3">
      <c r="A6" s="54"/>
      <c r="B6" s="52"/>
      <c r="C6" s="320"/>
      <c r="D6" s="38"/>
      <c r="E6" s="38"/>
      <c r="F6" s="38"/>
      <c r="G6" s="38"/>
      <c r="H6" s="38"/>
      <c r="I6" s="38"/>
      <c r="J6" s="38"/>
      <c r="K6" s="38"/>
      <c r="L6" s="38"/>
      <c r="M6" s="38"/>
    </row>
    <row r="7" spans="1:13" x14ac:dyDescent="0.3">
      <c r="A7" s="54" t="s">
        <v>28</v>
      </c>
      <c r="B7" s="52"/>
      <c r="C7" s="320"/>
      <c r="D7" s="38"/>
      <c r="E7" s="38"/>
      <c r="F7" s="38"/>
      <c r="G7" s="38"/>
      <c r="H7" s="38"/>
      <c r="I7" s="38"/>
      <c r="J7" s="38"/>
      <c r="K7" s="38"/>
      <c r="L7" s="38"/>
      <c r="M7" s="38"/>
    </row>
    <row r="8" spans="1:13" x14ac:dyDescent="0.3">
      <c r="A8" s="54" t="s">
        <v>29</v>
      </c>
      <c r="B8" s="52"/>
      <c r="C8" s="320"/>
      <c r="D8" s="38"/>
      <c r="E8" s="38"/>
      <c r="F8" s="38"/>
      <c r="G8" s="38"/>
      <c r="H8" s="38"/>
      <c r="I8" s="38"/>
      <c r="J8" s="38"/>
      <c r="K8" s="38"/>
      <c r="L8" s="38"/>
      <c r="M8" s="38"/>
    </row>
    <row r="9" spans="1:13" x14ac:dyDescent="0.3">
      <c r="B9" s="210" t="s">
        <v>265</v>
      </c>
      <c r="C9" s="55"/>
      <c r="D9" s="38"/>
      <c r="E9" s="38"/>
      <c r="F9" s="38"/>
      <c r="G9" s="38"/>
      <c r="H9" s="38"/>
      <c r="I9" s="38"/>
      <c r="J9" s="38"/>
      <c r="K9" s="38"/>
      <c r="L9" s="38"/>
      <c r="M9" s="38"/>
    </row>
    <row r="10" spans="1:13" x14ac:dyDescent="0.3">
      <c r="A10" s="56"/>
      <c r="B10" s="38"/>
      <c r="C10" s="38"/>
      <c r="D10" s="38"/>
      <c r="E10" s="38"/>
      <c r="F10" s="38"/>
      <c r="G10" s="38"/>
      <c r="H10" s="38"/>
      <c r="I10" s="38"/>
      <c r="J10" s="38"/>
      <c r="K10" s="38"/>
      <c r="L10" s="38"/>
      <c r="M10" s="38"/>
    </row>
    <row r="11" spans="1:13" ht="23.25" customHeight="1" x14ac:dyDescent="0.3">
      <c r="A11" s="314" t="s">
        <v>144</v>
      </c>
      <c r="B11" s="315"/>
      <c r="C11" s="315"/>
      <c r="D11" s="38"/>
      <c r="E11" s="38"/>
      <c r="F11" s="38"/>
      <c r="G11" s="38"/>
      <c r="H11" s="38"/>
      <c r="I11" s="38"/>
      <c r="J11" s="38"/>
      <c r="K11" s="38"/>
      <c r="L11" s="38"/>
      <c r="M11" s="38"/>
    </row>
    <row r="12" spans="1:13" x14ac:dyDescent="0.3">
      <c r="A12" s="56"/>
      <c r="B12" s="56"/>
      <c r="C12" s="57"/>
      <c r="D12" s="38"/>
      <c r="E12" s="38"/>
      <c r="F12" s="38"/>
      <c r="G12" s="38"/>
      <c r="H12" s="38"/>
      <c r="I12" s="38"/>
      <c r="J12" s="38"/>
      <c r="K12" s="38"/>
      <c r="L12" s="38"/>
      <c r="M12" s="38"/>
    </row>
    <row r="13" spans="1:13" ht="15" thickBot="1" x14ac:dyDescent="0.35">
      <c r="A13" s="56"/>
      <c r="B13" s="56"/>
      <c r="C13" s="57"/>
      <c r="D13" s="38"/>
      <c r="E13" s="38"/>
      <c r="F13" s="38"/>
      <c r="G13" s="38"/>
      <c r="H13" s="38"/>
      <c r="I13" s="38"/>
      <c r="J13" s="38"/>
      <c r="K13" s="38"/>
      <c r="L13" s="38"/>
      <c r="M13" s="38"/>
    </row>
    <row r="14" spans="1:13" ht="187.2" x14ac:dyDescent="0.3">
      <c r="A14" s="56"/>
      <c r="B14" s="58" t="s">
        <v>0</v>
      </c>
      <c r="C14" s="59" t="s">
        <v>266</v>
      </c>
      <c r="E14" s="38"/>
      <c r="F14" s="38"/>
      <c r="G14" s="38"/>
      <c r="H14" s="38"/>
      <c r="I14" s="38"/>
      <c r="J14" s="38"/>
      <c r="K14" s="38"/>
      <c r="L14" s="38"/>
      <c r="M14" s="38"/>
    </row>
    <row r="15" spans="1:13" x14ac:dyDescent="0.3">
      <c r="A15" s="56"/>
      <c r="B15" s="323" t="s">
        <v>273</v>
      </c>
      <c r="C15" s="324"/>
      <c r="E15" s="38"/>
      <c r="F15" s="38"/>
      <c r="G15" s="38"/>
      <c r="H15" s="38"/>
      <c r="I15" s="38"/>
      <c r="J15" s="38"/>
      <c r="K15" s="38"/>
      <c r="L15" s="38"/>
      <c r="M15" s="38"/>
    </row>
    <row r="16" spans="1:13" x14ac:dyDescent="0.3">
      <c r="A16" s="56"/>
      <c r="B16" s="325"/>
      <c r="C16" s="326"/>
      <c r="E16" s="38"/>
      <c r="F16" s="38"/>
      <c r="G16" s="38"/>
      <c r="H16" s="38"/>
      <c r="I16" s="38"/>
      <c r="J16" s="38"/>
      <c r="K16" s="38"/>
      <c r="L16" s="38"/>
      <c r="M16" s="38"/>
    </row>
    <row r="17" spans="1:13" ht="15" customHeight="1" x14ac:dyDescent="0.3">
      <c r="A17" s="56"/>
      <c r="B17" s="311" t="s">
        <v>270</v>
      </c>
      <c r="C17" s="308" t="s">
        <v>236</v>
      </c>
      <c r="D17" s="38"/>
      <c r="E17" s="38"/>
      <c r="F17" s="38"/>
      <c r="G17" s="38"/>
      <c r="H17" s="38"/>
      <c r="I17" s="38"/>
      <c r="J17" s="38"/>
      <c r="K17" s="38"/>
      <c r="L17" s="38"/>
      <c r="M17" s="38"/>
    </row>
    <row r="18" spans="1:13" x14ac:dyDescent="0.3">
      <c r="A18" s="56"/>
      <c r="B18" s="312"/>
      <c r="C18" s="309"/>
      <c r="D18" s="38"/>
      <c r="E18" s="38"/>
      <c r="F18" s="38"/>
      <c r="G18" s="38"/>
      <c r="H18" s="38"/>
      <c r="I18" s="38"/>
      <c r="J18" s="38"/>
      <c r="K18" s="38"/>
      <c r="L18" s="38"/>
      <c r="M18" s="38"/>
    </row>
    <row r="19" spans="1:13" ht="54.75" customHeight="1" x14ac:dyDescent="0.3">
      <c r="A19" s="56"/>
      <c r="B19" s="313"/>
      <c r="C19" s="310"/>
      <c r="D19" s="38"/>
      <c r="E19" s="38"/>
      <c r="F19" s="38"/>
      <c r="G19" s="38"/>
      <c r="H19" s="38"/>
      <c r="I19" s="38"/>
      <c r="J19" s="38"/>
      <c r="K19" s="38"/>
      <c r="L19" s="38"/>
      <c r="M19" s="38"/>
    </row>
    <row r="20" spans="1:13" ht="15" customHeight="1" x14ac:dyDescent="0.3">
      <c r="A20" s="321"/>
      <c r="B20" s="318" t="s">
        <v>267</v>
      </c>
      <c r="C20" s="60" t="s">
        <v>237</v>
      </c>
      <c r="D20" s="38"/>
      <c r="E20" s="38"/>
      <c r="F20" s="38"/>
      <c r="G20" s="38"/>
      <c r="H20" s="38"/>
      <c r="I20" s="38"/>
      <c r="J20" s="38"/>
      <c r="K20" s="38"/>
      <c r="L20" s="38"/>
      <c r="M20" s="38"/>
    </row>
    <row r="21" spans="1:13" ht="28.8" x14ac:dyDescent="0.3">
      <c r="A21" s="322"/>
      <c r="B21" s="319"/>
      <c r="C21" s="61" t="s">
        <v>238</v>
      </c>
      <c r="D21" s="38"/>
      <c r="E21" s="38"/>
      <c r="F21" s="38"/>
      <c r="G21" s="38"/>
      <c r="H21" s="38"/>
      <c r="I21" s="38"/>
      <c r="J21" s="38"/>
      <c r="K21" s="38"/>
      <c r="L21" s="38"/>
      <c r="M21" s="38"/>
    </row>
    <row r="22" spans="1:13" x14ac:dyDescent="0.3">
      <c r="A22" s="322"/>
      <c r="B22" s="319"/>
      <c r="C22" s="61" t="s">
        <v>1</v>
      </c>
      <c r="D22" s="38"/>
      <c r="E22" s="38"/>
      <c r="F22" s="38"/>
      <c r="G22" s="38"/>
      <c r="H22" s="38"/>
      <c r="I22" s="38"/>
      <c r="J22" s="38"/>
      <c r="K22" s="38"/>
      <c r="L22" s="38"/>
      <c r="M22" s="38"/>
    </row>
    <row r="23" spans="1:13" ht="273.60000000000002" x14ac:dyDescent="0.3">
      <c r="A23" s="322"/>
      <c r="B23" s="129" t="s">
        <v>271</v>
      </c>
      <c r="C23" s="62" t="s">
        <v>272</v>
      </c>
      <c r="D23" s="38"/>
      <c r="E23" s="38"/>
      <c r="F23" s="38"/>
      <c r="G23" s="38"/>
      <c r="H23" s="38"/>
      <c r="I23" s="38"/>
      <c r="J23" s="38"/>
      <c r="K23" s="38"/>
      <c r="L23" s="38"/>
      <c r="M23" s="38"/>
    </row>
    <row r="24" spans="1:13" ht="43.2" x14ac:dyDescent="0.3">
      <c r="A24" s="211"/>
      <c r="B24" s="63" t="s">
        <v>268</v>
      </c>
      <c r="C24" s="62" t="s">
        <v>269</v>
      </c>
      <c r="D24" s="38"/>
      <c r="E24" s="38"/>
      <c r="F24" s="38"/>
      <c r="G24" s="38"/>
      <c r="H24" s="38"/>
      <c r="I24" s="38"/>
      <c r="J24" s="38"/>
      <c r="K24" s="38"/>
      <c r="L24" s="38"/>
      <c r="M24" s="38"/>
    </row>
    <row r="25" spans="1:13" x14ac:dyDescent="0.3">
      <c r="A25" s="56"/>
      <c r="B25" s="38"/>
      <c r="D25" s="38"/>
      <c r="E25" s="38"/>
      <c r="F25" s="38"/>
      <c r="G25" s="38"/>
      <c r="H25" s="38"/>
      <c r="I25" s="38"/>
      <c r="J25" s="38"/>
      <c r="K25" s="38"/>
      <c r="L25" s="38"/>
      <c r="M25" s="38"/>
    </row>
    <row r="26" spans="1:13" x14ac:dyDescent="0.3">
      <c r="A26" s="38"/>
      <c r="B26" s="38"/>
      <c r="C26" s="38"/>
      <c r="D26" s="38"/>
      <c r="E26" s="38"/>
      <c r="F26" s="38"/>
      <c r="G26" s="38"/>
      <c r="H26" s="38"/>
      <c r="I26" s="38"/>
      <c r="J26" s="38"/>
      <c r="K26" s="38"/>
      <c r="L26" s="38"/>
      <c r="M26" s="38"/>
    </row>
    <row r="27" spans="1:13" x14ac:dyDescent="0.3">
      <c r="A27" s="38"/>
      <c r="B27" s="38"/>
      <c r="C27" s="38"/>
      <c r="D27" s="38"/>
      <c r="E27" s="38"/>
      <c r="F27" s="38"/>
      <c r="G27" s="38"/>
      <c r="H27" s="38"/>
      <c r="I27" s="38"/>
      <c r="J27" s="38"/>
      <c r="K27" s="38"/>
      <c r="L27" s="38"/>
      <c r="M27" s="38"/>
    </row>
    <row r="28" spans="1:13" x14ac:dyDescent="0.3">
      <c r="A28" s="38"/>
      <c r="B28" s="38"/>
      <c r="C28" s="38"/>
      <c r="D28" s="38"/>
      <c r="E28" s="38"/>
      <c r="F28" s="38"/>
      <c r="G28" s="38"/>
      <c r="H28" s="38"/>
      <c r="I28" s="38"/>
      <c r="J28" s="38"/>
      <c r="K28" s="38"/>
      <c r="L28" s="38"/>
      <c r="M28" s="38"/>
    </row>
    <row r="29" spans="1:13" x14ac:dyDescent="0.3">
      <c r="A29" s="38"/>
      <c r="B29" s="38"/>
      <c r="C29" s="38"/>
      <c r="D29" s="38"/>
      <c r="E29" s="38"/>
      <c r="F29" s="38"/>
      <c r="G29" s="38"/>
      <c r="H29" s="38"/>
      <c r="I29" s="38"/>
      <c r="J29" s="38"/>
      <c r="K29" s="38"/>
      <c r="L29" s="38"/>
      <c r="M29" s="38"/>
    </row>
    <row r="30" spans="1:13" x14ac:dyDescent="0.3">
      <c r="A30" s="38"/>
      <c r="B30" s="38"/>
      <c r="C30" s="38"/>
      <c r="D30" s="38"/>
      <c r="E30" s="38"/>
      <c r="F30" s="38"/>
      <c r="G30" s="38"/>
      <c r="H30" s="38"/>
      <c r="I30" s="38"/>
      <c r="J30" s="38"/>
      <c r="K30" s="38"/>
      <c r="L30" s="38"/>
      <c r="M30" s="38"/>
    </row>
    <row r="31" spans="1:13" x14ac:dyDescent="0.3">
      <c r="A31" s="38"/>
      <c r="B31" s="38"/>
      <c r="C31" s="38"/>
      <c r="D31" s="38"/>
      <c r="E31" s="38"/>
      <c r="F31" s="38"/>
      <c r="G31" s="38"/>
      <c r="H31" s="38"/>
      <c r="I31" s="38"/>
      <c r="J31" s="38"/>
      <c r="K31" s="38"/>
      <c r="L31" s="38"/>
      <c r="M31" s="38"/>
    </row>
    <row r="32" spans="1:13" x14ac:dyDescent="0.3">
      <c r="A32" s="38"/>
      <c r="B32" s="38"/>
      <c r="C32" s="38"/>
      <c r="D32" s="38"/>
      <c r="E32" s="38"/>
      <c r="F32" s="38"/>
      <c r="G32" s="38"/>
      <c r="H32" s="38"/>
      <c r="I32" s="38"/>
      <c r="J32" s="38"/>
      <c r="K32" s="38"/>
      <c r="L32" s="38"/>
      <c r="M32" s="38"/>
    </row>
    <row r="33" spans="1:13" x14ac:dyDescent="0.3">
      <c r="A33" s="38"/>
      <c r="B33" s="38"/>
      <c r="C33" s="38"/>
      <c r="D33" s="38"/>
      <c r="E33" s="38"/>
      <c r="F33" s="38"/>
      <c r="G33" s="38"/>
      <c r="H33" s="38"/>
      <c r="I33" s="38"/>
      <c r="J33" s="38"/>
      <c r="K33" s="38"/>
      <c r="L33" s="38"/>
      <c r="M33" s="38"/>
    </row>
    <row r="34" spans="1:13" x14ac:dyDescent="0.3">
      <c r="A34" s="38"/>
      <c r="B34" s="38"/>
      <c r="C34" s="38"/>
      <c r="D34" s="38"/>
      <c r="E34" s="38"/>
      <c r="F34" s="38"/>
      <c r="G34" s="38"/>
      <c r="H34" s="38"/>
      <c r="I34" s="38"/>
      <c r="J34" s="38"/>
      <c r="K34" s="38"/>
      <c r="L34" s="38"/>
      <c r="M34" s="38"/>
    </row>
    <row r="35" spans="1:13" x14ac:dyDescent="0.3">
      <c r="A35" s="38"/>
      <c r="B35" s="38"/>
      <c r="C35" s="38"/>
      <c r="D35" s="38"/>
      <c r="E35" s="38"/>
      <c r="F35" s="38"/>
      <c r="G35" s="38"/>
      <c r="H35" s="38"/>
      <c r="I35" s="38"/>
      <c r="J35" s="38"/>
      <c r="K35" s="38"/>
      <c r="L35" s="38"/>
      <c r="M35" s="38"/>
    </row>
    <row r="36" spans="1:13" x14ac:dyDescent="0.3">
      <c r="C36" s="38"/>
      <c r="D36" s="38"/>
      <c r="E36" s="38"/>
      <c r="F36" s="38"/>
      <c r="G36" s="38"/>
      <c r="H36" s="38"/>
      <c r="I36" s="38"/>
      <c r="J36" s="38"/>
      <c r="K36" s="38"/>
      <c r="L36" s="38"/>
      <c r="M36" s="38"/>
    </row>
  </sheetData>
  <mergeCells count="8">
    <mergeCell ref="C17:C19"/>
    <mergeCell ref="B17:B19"/>
    <mergeCell ref="A11:C11"/>
    <mergeCell ref="A1:C1"/>
    <mergeCell ref="B20:B22"/>
    <mergeCell ref="C2:C8"/>
    <mergeCell ref="A20:A23"/>
    <mergeCell ref="B15:C16"/>
  </mergeCells>
  <hyperlinks>
    <hyperlink ref="A2" r:id="rId1" xr:uid="{00000000-0004-0000-0100-000000000000}"/>
    <hyperlink ref="A3" r:id="rId2" xr:uid="{00000000-0004-0000-0100-000001000000}"/>
    <hyperlink ref="A4" r:id="rId3" xr:uid="{00000000-0004-0000-0100-000002000000}"/>
    <hyperlink ref="A5" r:id="rId4" xr:uid="{00000000-0004-0000-0100-000003000000}"/>
    <hyperlink ref="A7" r:id="rId5" xr:uid="{00000000-0004-0000-0100-000004000000}"/>
    <hyperlink ref="A8" r:id="rId6" xr:uid="{00000000-0004-0000-0100-000005000000}"/>
  </hyperlinks>
  <pageMargins left="0.7" right="0.7" top="0.75" bottom="0.75" header="0.3" footer="0.3"/>
  <pageSetup paperSize="9" orientation="portrait"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9"/>
  <sheetViews>
    <sheetView tabSelected="1" zoomScale="115" zoomScaleNormal="110" workbookViewId="0">
      <selection activeCell="B7" sqref="B7"/>
    </sheetView>
  </sheetViews>
  <sheetFormatPr baseColWidth="10" defaultColWidth="11.44140625" defaultRowHeight="14.4" x14ac:dyDescent="0.3"/>
  <cols>
    <col min="1" max="1" width="36.5546875" style="30" customWidth="1"/>
    <col min="2" max="2" width="42.33203125" style="30" customWidth="1"/>
    <col min="3" max="3" width="23.6640625" style="30" customWidth="1"/>
    <col min="4" max="4" width="23.5546875" style="30" bestFit="1" customWidth="1"/>
    <col min="5" max="16384" width="11.44140625" style="30"/>
  </cols>
  <sheetData>
    <row r="1" spans="1:4" ht="18" x14ac:dyDescent="0.35">
      <c r="A1" s="327" t="s">
        <v>274</v>
      </c>
      <c r="B1" s="328"/>
      <c r="C1" s="329"/>
      <c r="D1" s="64"/>
    </row>
    <row r="2" spans="1:4" x14ac:dyDescent="0.3">
      <c r="A2" s="65" t="s">
        <v>2</v>
      </c>
      <c r="B2" s="38"/>
      <c r="C2" s="39"/>
      <c r="D2" s="66"/>
    </row>
    <row r="3" spans="1:4" x14ac:dyDescent="0.3">
      <c r="A3" s="37"/>
      <c r="B3" s="38"/>
      <c r="C3" s="39"/>
    </row>
    <row r="4" spans="1:4" x14ac:dyDescent="0.3">
      <c r="A4" s="330" t="s">
        <v>30</v>
      </c>
      <c r="B4" s="331"/>
      <c r="C4" s="332"/>
    </row>
    <row r="5" spans="1:4" x14ac:dyDescent="0.3">
      <c r="A5" s="37"/>
      <c r="B5" s="38"/>
      <c r="C5" s="39"/>
    </row>
    <row r="6" spans="1:4" x14ac:dyDescent="0.3">
      <c r="A6" s="67" t="s">
        <v>3</v>
      </c>
      <c r="B6" s="38"/>
      <c r="C6" s="39"/>
    </row>
    <row r="7" spans="1:4" ht="24.6" x14ac:dyDescent="0.3">
      <c r="A7" s="67" t="s">
        <v>4</v>
      </c>
      <c r="B7" s="68" t="s">
        <v>54</v>
      </c>
      <c r="C7" s="69" t="s">
        <v>150</v>
      </c>
    </row>
    <row r="8" spans="1:4" x14ac:dyDescent="0.3">
      <c r="A8" s="67" t="s">
        <v>5</v>
      </c>
      <c r="B8" s="70" t="str">
        <f>VLOOKUP($B$7,'Source Champs automatiques'!A3:B22,2,FALSE)</f>
        <v>200515207M</v>
      </c>
      <c r="C8" s="39"/>
    </row>
    <row r="9" spans="1:4" ht="30" customHeight="1" x14ac:dyDescent="0.3">
      <c r="A9" s="67" t="s">
        <v>6</v>
      </c>
      <c r="B9" s="70" t="s">
        <v>64</v>
      </c>
      <c r="C9" s="71" t="s">
        <v>73</v>
      </c>
      <c r="D9" s="72"/>
    </row>
    <row r="10" spans="1:4" x14ac:dyDescent="0.3">
      <c r="A10" s="67" t="s">
        <v>7</v>
      </c>
      <c r="B10" s="73">
        <v>18003604802920</v>
      </c>
      <c r="C10" s="39"/>
    </row>
    <row r="11" spans="1:4" x14ac:dyDescent="0.3">
      <c r="A11" s="67" t="s">
        <v>8</v>
      </c>
      <c r="B11" s="70" t="s">
        <v>63</v>
      </c>
      <c r="C11" s="39"/>
    </row>
    <row r="12" spans="1:4" x14ac:dyDescent="0.3">
      <c r="A12" s="67" t="s">
        <v>9</v>
      </c>
      <c r="B12" s="70" t="str">
        <f>VLOOKUP($B$7,'Source Champs automatiques'!A3:G22,6,FALSE)</f>
        <v>Université de Strasbourg</v>
      </c>
      <c r="C12" s="39"/>
    </row>
    <row r="13" spans="1:4" x14ac:dyDescent="0.3">
      <c r="A13" s="67" t="s">
        <v>10</v>
      </c>
      <c r="B13" s="74">
        <f>VLOOKUP($B$12,'Source Champs automatiques'!F3:G22,2,FALSE)</f>
        <v>13000545700010</v>
      </c>
      <c r="C13" s="39"/>
    </row>
    <row r="14" spans="1:4" x14ac:dyDescent="0.3">
      <c r="A14" s="67"/>
      <c r="B14" s="38"/>
      <c r="C14" s="39"/>
    </row>
    <row r="15" spans="1:4" x14ac:dyDescent="0.3">
      <c r="A15" s="37"/>
      <c r="B15" s="38"/>
      <c r="C15" s="39"/>
    </row>
    <row r="16" spans="1:4" x14ac:dyDescent="0.3">
      <c r="A16" s="330" t="s">
        <v>11</v>
      </c>
      <c r="B16" s="331"/>
      <c r="C16" s="332"/>
      <c r="D16" s="66"/>
    </row>
    <row r="17" spans="1:4" x14ac:dyDescent="0.3">
      <c r="A17" s="37" t="s">
        <v>12</v>
      </c>
      <c r="B17" s="38" t="s">
        <v>32</v>
      </c>
      <c r="C17" s="39"/>
    </row>
    <row r="18" spans="1:4" x14ac:dyDescent="0.3">
      <c r="A18" s="37" t="s">
        <v>13</v>
      </c>
      <c r="B18" s="38" t="s">
        <v>33</v>
      </c>
      <c r="C18" s="39"/>
    </row>
    <row r="19" spans="1:4" x14ac:dyDescent="0.3">
      <c r="A19" s="37" t="s">
        <v>14</v>
      </c>
      <c r="B19" s="38" t="s">
        <v>34</v>
      </c>
      <c r="C19" s="39"/>
    </row>
    <row r="20" spans="1:4" x14ac:dyDescent="0.3">
      <c r="A20" s="37" t="s">
        <v>15</v>
      </c>
      <c r="B20" s="38" t="s">
        <v>35</v>
      </c>
      <c r="C20" s="39"/>
    </row>
    <row r="21" spans="1:4" x14ac:dyDescent="0.3">
      <c r="A21" s="37" t="s">
        <v>36</v>
      </c>
      <c r="B21" s="55">
        <v>2</v>
      </c>
      <c r="C21" s="39"/>
    </row>
    <row r="22" spans="1:4" x14ac:dyDescent="0.3">
      <c r="A22" s="37" t="s">
        <v>16</v>
      </c>
      <c r="B22" s="55" t="s">
        <v>231</v>
      </c>
      <c r="C22" s="39"/>
    </row>
    <row r="23" spans="1:4" x14ac:dyDescent="0.3">
      <c r="A23" s="37" t="s">
        <v>17</v>
      </c>
      <c r="B23" s="55"/>
      <c r="C23" s="39"/>
    </row>
    <row r="24" spans="1:4" x14ac:dyDescent="0.3">
      <c r="A24" s="37" t="s">
        <v>18</v>
      </c>
      <c r="B24" s="55">
        <v>67000</v>
      </c>
      <c r="C24" s="39"/>
    </row>
    <row r="25" spans="1:4" x14ac:dyDescent="0.3">
      <c r="A25" s="37" t="s">
        <v>19</v>
      </c>
      <c r="B25" s="55" t="s">
        <v>37</v>
      </c>
      <c r="C25" s="39"/>
    </row>
    <row r="26" spans="1:4" x14ac:dyDescent="0.3">
      <c r="A26" s="37" t="s">
        <v>20</v>
      </c>
      <c r="B26" s="55"/>
      <c r="C26" s="39"/>
    </row>
    <row r="27" spans="1:4" x14ac:dyDescent="0.3">
      <c r="A27" s="37" t="s">
        <v>21</v>
      </c>
      <c r="B27" s="55" t="s">
        <v>38</v>
      </c>
      <c r="C27" s="39"/>
    </row>
    <row r="28" spans="1:4" x14ac:dyDescent="0.3">
      <c r="A28" s="37"/>
      <c r="B28" s="38"/>
      <c r="C28" s="39"/>
    </row>
    <row r="29" spans="1:4" x14ac:dyDescent="0.3">
      <c r="A29" s="330" t="s">
        <v>22</v>
      </c>
      <c r="B29" s="331"/>
      <c r="C29" s="332"/>
      <c r="D29" s="66"/>
    </row>
    <row r="30" spans="1:4" x14ac:dyDescent="0.3">
      <c r="A30" s="37" t="s">
        <v>12</v>
      </c>
      <c r="B30" s="38" t="s">
        <v>39</v>
      </c>
      <c r="C30" s="39"/>
    </row>
    <row r="31" spans="1:4" x14ac:dyDescent="0.3">
      <c r="A31" s="37" t="s">
        <v>13</v>
      </c>
      <c r="B31" s="38" t="s">
        <v>147</v>
      </c>
      <c r="C31" s="39"/>
    </row>
    <row r="32" spans="1:4" x14ac:dyDescent="0.3">
      <c r="A32" s="37" t="s">
        <v>14</v>
      </c>
      <c r="B32" s="38" t="s">
        <v>148</v>
      </c>
      <c r="C32" s="39"/>
    </row>
    <row r="33" spans="1:4" x14ac:dyDescent="0.3">
      <c r="A33" s="37" t="s">
        <v>15</v>
      </c>
      <c r="B33" s="38" t="s">
        <v>220</v>
      </c>
      <c r="C33" s="39"/>
    </row>
    <row r="34" spans="1:4" x14ac:dyDescent="0.3">
      <c r="A34" s="37" t="s">
        <v>36</v>
      </c>
      <c r="B34" s="55">
        <v>2</v>
      </c>
      <c r="C34" s="39"/>
    </row>
    <row r="35" spans="1:4" x14ac:dyDescent="0.3">
      <c r="A35" s="37" t="s">
        <v>16</v>
      </c>
      <c r="B35" s="55" t="s">
        <v>231</v>
      </c>
      <c r="C35" s="39"/>
    </row>
    <row r="36" spans="1:4" x14ac:dyDescent="0.3">
      <c r="A36" s="37" t="s">
        <v>17</v>
      </c>
      <c r="B36" s="55"/>
      <c r="C36" s="39"/>
    </row>
    <row r="37" spans="1:4" x14ac:dyDescent="0.3">
      <c r="A37" s="37" t="s">
        <v>18</v>
      </c>
      <c r="B37" s="55">
        <v>67000</v>
      </c>
      <c r="C37" s="39"/>
    </row>
    <row r="38" spans="1:4" x14ac:dyDescent="0.3">
      <c r="A38" s="37" t="s">
        <v>19</v>
      </c>
      <c r="B38" s="55" t="s">
        <v>37</v>
      </c>
      <c r="C38" s="39"/>
    </row>
    <row r="39" spans="1:4" x14ac:dyDescent="0.3">
      <c r="A39" s="37" t="s">
        <v>20</v>
      </c>
      <c r="B39" s="55"/>
      <c r="C39" s="39"/>
    </row>
    <row r="40" spans="1:4" x14ac:dyDescent="0.3">
      <c r="A40" s="37" t="s">
        <v>21</v>
      </c>
      <c r="B40" s="55" t="s">
        <v>38</v>
      </c>
      <c r="C40" s="39"/>
    </row>
    <row r="41" spans="1:4" x14ac:dyDescent="0.3">
      <c r="A41" s="37" t="s">
        <v>43</v>
      </c>
      <c r="B41" s="75" t="s">
        <v>149</v>
      </c>
      <c r="C41" s="39"/>
    </row>
    <row r="42" spans="1:4" x14ac:dyDescent="0.3">
      <c r="A42" s="37" t="s">
        <v>44</v>
      </c>
      <c r="B42" s="55" t="s">
        <v>232</v>
      </c>
      <c r="C42" s="39"/>
    </row>
    <row r="43" spans="1:4" x14ac:dyDescent="0.3">
      <c r="A43" s="37" t="s">
        <v>45</v>
      </c>
      <c r="B43" s="55"/>
      <c r="C43" s="39"/>
    </row>
    <row r="44" spans="1:4" x14ac:dyDescent="0.3">
      <c r="A44" s="37"/>
      <c r="B44" s="38"/>
      <c r="C44" s="39"/>
    </row>
    <row r="45" spans="1:4" x14ac:dyDescent="0.3">
      <c r="A45" s="330" t="s">
        <v>23</v>
      </c>
      <c r="B45" s="331"/>
      <c r="C45" s="332"/>
      <c r="D45" s="66"/>
    </row>
    <row r="46" spans="1:4" x14ac:dyDescent="0.3">
      <c r="A46" s="37" t="s">
        <v>24</v>
      </c>
      <c r="B46" s="38" t="s">
        <v>40</v>
      </c>
      <c r="C46" s="39"/>
    </row>
    <row r="47" spans="1:4" x14ac:dyDescent="0.3">
      <c r="A47" s="37" t="s">
        <v>25</v>
      </c>
      <c r="B47" s="38" t="s">
        <v>41</v>
      </c>
      <c r="C47" s="39"/>
    </row>
    <row r="48" spans="1:4" x14ac:dyDescent="0.3">
      <c r="A48" s="46" t="s">
        <v>26</v>
      </c>
      <c r="B48" s="47" t="s">
        <v>42</v>
      </c>
      <c r="C48" s="48"/>
    </row>
    <row r="49" spans="1:3" x14ac:dyDescent="0.3">
      <c r="A49" s="38"/>
      <c r="B49" s="38"/>
      <c r="C49" s="38"/>
    </row>
  </sheetData>
  <sheetProtection sheet="1" selectLockedCells="1"/>
  <mergeCells count="5">
    <mergeCell ref="A1:C1"/>
    <mergeCell ref="A16:C16"/>
    <mergeCell ref="A29:C29"/>
    <mergeCell ref="A45:C45"/>
    <mergeCell ref="A4:C4"/>
  </mergeCells>
  <hyperlinks>
    <hyperlink ref="B41" r:id="rId1" xr:uid="{00000000-0004-0000-0200-000000000000}"/>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promptTitle="Choisir votre unité" xr:uid="{00000000-0002-0000-0200-000000000000}">
          <x14:formula1>
            <xm:f>'Source Champs automatiques'!$A$3:$A$22</xm:f>
          </x14:formula1>
          <xm:sqref>B7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02"/>
  <sheetViews>
    <sheetView topLeftCell="A8" zoomScale="87" zoomScaleNormal="31" workbookViewId="0">
      <selection activeCell="C39" sqref="C39"/>
    </sheetView>
  </sheetViews>
  <sheetFormatPr baseColWidth="10" defaultColWidth="11.44140625" defaultRowHeight="14.4" x14ac:dyDescent="0.3"/>
  <cols>
    <col min="1" max="1" width="31.109375" style="30" customWidth="1"/>
    <col min="2" max="2" width="12.5546875" style="30" customWidth="1"/>
    <col min="3" max="3" width="36.6640625" style="30" customWidth="1"/>
    <col min="4" max="4" width="13.5546875" style="30" customWidth="1"/>
    <col min="5" max="5" width="26.44140625" style="30" customWidth="1"/>
    <col min="6" max="6" width="11.44140625" style="30"/>
    <col min="7" max="7" width="18.109375" style="30" customWidth="1"/>
    <col min="8" max="8" width="22" style="30" customWidth="1"/>
    <col min="9" max="9" width="21.6640625" style="30" customWidth="1"/>
    <col min="10" max="10" width="22.109375" style="30" customWidth="1"/>
    <col min="11" max="11" width="14.88671875" style="30" customWidth="1"/>
    <col min="12" max="12" width="15.5546875" style="30" customWidth="1"/>
    <col min="13" max="13" width="15.88671875" style="30" bestFit="1" customWidth="1"/>
    <col min="14" max="14" width="11.44140625" style="30"/>
    <col min="15" max="15" width="25.44140625" style="30" customWidth="1"/>
    <col min="16" max="16384" width="11.44140625" style="30"/>
  </cols>
  <sheetData>
    <row r="1" spans="1:13" ht="15" thickBot="1" x14ac:dyDescent="0.35">
      <c r="A1" s="31"/>
      <c r="B1" s="32"/>
      <c r="C1" s="32"/>
      <c r="D1" s="32"/>
      <c r="E1" s="32"/>
      <c r="F1" s="32"/>
      <c r="G1" s="32"/>
      <c r="H1" s="32"/>
      <c r="I1" s="32"/>
      <c r="J1" s="32"/>
      <c r="K1" s="32"/>
      <c r="L1" s="32"/>
      <c r="M1" s="76" t="s">
        <v>92</v>
      </c>
    </row>
    <row r="2" spans="1:13" ht="18.600000000000001" thickBot="1" x14ac:dyDescent="0.35">
      <c r="A2" s="77" t="s">
        <v>93</v>
      </c>
      <c r="B2" s="261"/>
      <c r="C2" s="262"/>
      <c r="D2" s="262"/>
      <c r="E2" s="262"/>
      <c r="F2" s="262"/>
      <c r="G2" s="262"/>
      <c r="H2" s="262"/>
      <c r="I2" s="263"/>
      <c r="J2" s="38"/>
      <c r="K2" s="38"/>
      <c r="L2" s="38"/>
      <c r="M2" s="78">
        <f ca="1">NOW()</f>
        <v>46071.44640439815</v>
      </c>
    </row>
    <row r="3" spans="1:13" ht="18.600000000000001" thickBot="1" x14ac:dyDescent="0.35">
      <c r="A3" s="79" t="s">
        <v>199</v>
      </c>
      <c r="B3" s="130"/>
      <c r="C3" s="80"/>
      <c r="D3" s="80"/>
      <c r="E3" s="80"/>
      <c r="F3" s="80"/>
      <c r="G3" s="80"/>
      <c r="H3" s="80"/>
      <c r="I3" s="80"/>
      <c r="J3" s="47"/>
      <c r="K3" s="47"/>
      <c r="L3" s="47"/>
      <c r="M3" s="81"/>
    </row>
    <row r="4" spans="1:13" ht="18" x14ac:dyDescent="0.3">
      <c r="A4" s="82"/>
      <c r="B4" s="83"/>
      <c r="C4" s="83"/>
      <c r="D4" s="83"/>
      <c r="E4" s="83"/>
      <c r="F4" s="83"/>
      <c r="G4" s="83"/>
      <c r="H4" s="83"/>
      <c r="I4" s="83"/>
      <c r="J4" s="38"/>
      <c r="K4" s="84"/>
      <c r="L4" s="38"/>
      <c r="M4" s="38"/>
    </row>
    <row r="5" spans="1:13" ht="18" x14ac:dyDescent="0.3">
      <c r="A5" s="264" t="s">
        <v>256</v>
      </c>
      <c r="B5" s="265"/>
      <c r="C5" s="265"/>
      <c r="D5" s="265"/>
      <c r="E5" s="265"/>
      <c r="F5" s="265"/>
      <c r="G5" s="265"/>
      <c r="H5" s="265"/>
      <c r="I5" s="265"/>
      <c r="J5" s="265"/>
      <c r="K5" s="265"/>
      <c r="L5" s="265"/>
      <c r="M5" s="266"/>
    </row>
    <row r="6" spans="1:13" ht="15" thickBot="1" x14ac:dyDescent="0.35">
      <c r="A6" s="135"/>
      <c r="B6" s="136"/>
      <c r="C6" s="136"/>
      <c r="D6" s="136"/>
      <c r="E6" s="136"/>
      <c r="F6" s="136"/>
      <c r="G6" s="136"/>
      <c r="H6" s="136"/>
      <c r="I6" s="136"/>
      <c r="J6" s="136"/>
      <c r="K6" s="136"/>
      <c r="L6" s="136"/>
      <c r="M6" s="137"/>
    </row>
    <row r="7" spans="1:13" ht="15" customHeight="1" x14ac:dyDescent="0.3">
      <c r="A7" s="267" t="s">
        <v>94</v>
      </c>
      <c r="B7" s="270" t="s">
        <v>95</v>
      </c>
      <c r="C7" s="271"/>
      <c r="D7" s="274" t="s">
        <v>96</v>
      </c>
      <c r="E7" s="275"/>
      <c r="F7" s="274" t="s">
        <v>97</v>
      </c>
      <c r="G7" s="278"/>
      <c r="H7" s="280" t="s">
        <v>240</v>
      </c>
      <c r="I7" s="280" t="s">
        <v>257</v>
      </c>
      <c r="J7" s="280" t="s">
        <v>98</v>
      </c>
      <c r="K7" s="280" t="s">
        <v>258</v>
      </c>
      <c r="L7" s="283" t="s">
        <v>99</v>
      </c>
      <c r="M7" s="200"/>
    </row>
    <row r="8" spans="1:13" ht="15" thickBot="1" x14ac:dyDescent="0.35">
      <c r="A8" s="268"/>
      <c r="B8" s="272"/>
      <c r="C8" s="273"/>
      <c r="D8" s="276"/>
      <c r="E8" s="277"/>
      <c r="F8" s="276"/>
      <c r="G8" s="279"/>
      <c r="H8" s="281"/>
      <c r="I8" s="281"/>
      <c r="J8" s="281"/>
      <c r="K8" s="281"/>
      <c r="L8" s="284"/>
      <c r="M8" s="200"/>
    </row>
    <row r="9" spans="1:13" ht="15" thickBot="1" x14ac:dyDescent="0.35">
      <c r="A9" s="268"/>
      <c r="B9" s="138" t="s">
        <v>203</v>
      </c>
      <c r="C9" s="139" t="s">
        <v>100</v>
      </c>
      <c r="D9" s="138" t="s">
        <v>203</v>
      </c>
      <c r="E9" s="139" t="s">
        <v>100</v>
      </c>
      <c r="F9" s="139" t="s">
        <v>203</v>
      </c>
      <c r="G9" s="138" t="s">
        <v>100</v>
      </c>
      <c r="H9" s="282"/>
      <c r="I9" s="282"/>
      <c r="J9" s="282"/>
      <c r="K9" s="282"/>
      <c r="L9" s="285"/>
      <c r="M9" s="200"/>
    </row>
    <row r="10" spans="1:13" ht="15" thickBot="1" x14ac:dyDescent="0.35">
      <c r="A10" s="269"/>
      <c r="B10" s="133">
        <f>D46</f>
        <v>0</v>
      </c>
      <c r="C10" s="133">
        <f>C46</f>
        <v>0</v>
      </c>
      <c r="D10" s="133">
        <f>H46</f>
        <v>0</v>
      </c>
      <c r="E10" s="132">
        <f>F46</f>
        <v>0</v>
      </c>
      <c r="F10" s="133">
        <f>K46</f>
        <v>0</v>
      </c>
      <c r="G10" s="131">
        <f>J46</f>
        <v>0</v>
      </c>
      <c r="H10" s="132">
        <f>D71</f>
        <v>0</v>
      </c>
      <c r="I10" s="140">
        <f>D49</f>
        <v>0</v>
      </c>
      <c r="J10" s="140">
        <f>SUM(D52,D63,D67)</f>
        <v>0</v>
      </c>
      <c r="K10" s="140">
        <f>D56</f>
        <v>0</v>
      </c>
      <c r="L10" s="141">
        <f>B10+D10+F10+I10+J10+K10+H10</f>
        <v>0</v>
      </c>
      <c r="M10" s="200"/>
    </row>
    <row r="11" spans="1:13" x14ac:dyDescent="0.3">
      <c r="A11" s="142"/>
      <c r="B11" s="143"/>
      <c r="C11" s="144"/>
      <c r="D11" s="145"/>
      <c r="E11" s="144"/>
      <c r="F11" s="143"/>
      <c r="G11" s="144"/>
      <c r="H11" s="144"/>
      <c r="I11" s="146"/>
      <c r="J11" s="146"/>
      <c r="K11" s="146"/>
      <c r="L11" s="146"/>
      <c r="M11" s="147"/>
    </row>
    <row r="12" spans="1:13" ht="15" thickBot="1" x14ac:dyDescent="0.35">
      <c r="A12" s="148"/>
      <c r="B12" s="149"/>
      <c r="C12" s="150"/>
      <c r="D12" s="149"/>
      <c r="E12" s="149"/>
      <c r="F12" s="149"/>
      <c r="G12" s="149"/>
      <c r="H12" s="149"/>
      <c r="I12" s="151"/>
      <c r="J12" s="151"/>
      <c r="K12" s="151"/>
      <c r="L12" s="151"/>
      <c r="M12" s="152"/>
    </row>
    <row r="13" spans="1:13" ht="15" thickBot="1" x14ac:dyDescent="0.35">
      <c r="A13" s="153" t="s">
        <v>101</v>
      </c>
      <c r="B13" s="154"/>
      <c r="C13" s="155"/>
      <c r="D13" s="154"/>
      <c r="E13" s="154"/>
      <c r="F13" s="234">
        <f>(D10+I10+J10+K10+H10)*0.135</f>
        <v>0</v>
      </c>
      <c r="G13" s="235"/>
      <c r="H13" s="156"/>
      <c r="I13" s="157" t="s">
        <v>102</v>
      </c>
      <c r="J13" s="157" t="s">
        <v>103</v>
      </c>
      <c r="K13" s="158"/>
      <c r="L13" s="254">
        <f>L10+F17</f>
        <v>0</v>
      </c>
      <c r="M13" s="255"/>
    </row>
    <row r="14" spans="1:13" ht="15" thickBot="1" x14ac:dyDescent="0.35">
      <c r="A14" s="159"/>
      <c r="B14" s="154"/>
      <c r="C14" s="155"/>
      <c r="D14" s="154"/>
      <c r="E14" s="154"/>
      <c r="F14" s="155"/>
      <c r="G14" s="155"/>
      <c r="H14" s="155"/>
      <c r="I14" s="158"/>
      <c r="J14" s="158"/>
      <c r="K14" s="158"/>
      <c r="L14" s="158"/>
      <c r="M14" s="160"/>
    </row>
    <row r="15" spans="1:13" ht="15" thickBot="1" x14ac:dyDescent="0.35">
      <c r="A15" s="161"/>
      <c r="B15" s="154" t="s">
        <v>241</v>
      </c>
      <c r="C15" s="158"/>
      <c r="D15" s="158"/>
      <c r="E15" s="154"/>
      <c r="F15" s="162">
        <v>0.105</v>
      </c>
      <c r="G15" s="163">
        <f xml:space="preserve"> (D10+I10+J10+K10+H10)*F15</f>
        <v>0</v>
      </c>
      <c r="H15" s="154"/>
      <c r="I15" s="158" t="s">
        <v>102</v>
      </c>
      <c r="J15" s="157" t="s">
        <v>275</v>
      </c>
      <c r="K15" s="158"/>
      <c r="L15" s="256">
        <f>D10+I10+J10+K10+F17+H10</f>
        <v>0</v>
      </c>
      <c r="M15" s="257"/>
    </row>
    <row r="16" spans="1:13" ht="15" thickBot="1" x14ac:dyDescent="0.35">
      <c r="A16" s="159"/>
      <c r="B16" s="164" t="s">
        <v>242</v>
      </c>
      <c r="C16" s="155"/>
      <c r="D16" s="158"/>
      <c r="E16" s="154"/>
      <c r="F16" s="162">
        <v>0.03</v>
      </c>
      <c r="G16" s="163">
        <f xml:space="preserve"> (D10+I10+J10+K10+H10)*F16</f>
        <v>0</v>
      </c>
      <c r="H16" s="154"/>
      <c r="I16" s="158" t="s">
        <v>102</v>
      </c>
      <c r="J16" s="158"/>
      <c r="K16" s="158"/>
      <c r="L16" s="158"/>
      <c r="M16" s="160"/>
    </row>
    <row r="17" spans="1:18" ht="15" thickBot="1" x14ac:dyDescent="0.35">
      <c r="A17" s="159"/>
      <c r="B17" s="154"/>
      <c r="C17" s="155"/>
      <c r="D17" s="154" t="s">
        <v>104</v>
      </c>
      <c r="E17" s="154"/>
      <c r="F17" s="256">
        <f>F13</f>
        <v>0</v>
      </c>
      <c r="G17" s="258"/>
      <c r="H17" s="155"/>
      <c r="I17" s="157" t="s">
        <v>102</v>
      </c>
      <c r="J17" s="165" t="s">
        <v>105</v>
      </c>
      <c r="K17" s="149"/>
      <c r="L17" s="259">
        <v>100</v>
      </c>
      <c r="M17" s="260"/>
    </row>
    <row r="18" spans="1:18" x14ac:dyDescent="0.3">
      <c r="A18" s="159"/>
      <c r="B18" s="154"/>
      <c r="C18" s="155"/>
      <c r="D18" s="154"/>
      <c r="E18" s="154"/>
      <c r="F18" s="154"/>
      <c r="G18" s="154"/>
      <c r="H18" s="154"/>
      <c r="I18" s="158"/>
      <c r="J18" s="158"/>
      <c r="K18" s="158"/>
      <c r="L18" s="158"/>
      <c r="M18" s="160"/>
    </row>
    <row r="19" spans="1:18" x14ac:dyDescent="0.3">
      <c r="A19" s="148"/>
      <c r="B19" s="149"/>
      <c r="C19" s="150"/>
      <c r="D19" s="149"/>
      <c r="E19" s="149"/>
      <c r="F19" s="149"/>
      <c r="G19" s="149"/>
      <c r="H19" s="149"/>
      <c r="I19" s="151"/>
      <c r="J19" s="151"/>
      <c r="K19" s="151"/>
      <c r="L19" s="151"/>
      <c r="M19" s="152"/>
    </row>
    <row r="20" spans="1:18" x14ac:dyDescent="0.3">
      <c r="A20" s="148"/>
      <c r="B20" s="149"/>
      <c r="C20" s="166"/>
      <c r="D20" s="167"/>
      <c r="E20" s="167"/>
      <c r="F20" s="167"/>
      <c r="G20" s="167"/>
      <c r="H20" s="167"/>
      <c r="I20" s="168"/>
      <c r="J20" s="168"/>
      <c r="K20" s="168"/>
      <c r="L20" s="169"/>
      <c r="M20" s="152"/>
    </row>
    <row r="21" spans="1:18" ht="15.6" x14ac:dyDescent="0.3">
      <c r="A21" s="148"/>
      <c r="B21" s="149"/>
      <c r="C21" s="170"/>
      <c r="D21" s="171" t="s">
        <v>106</v>
      </c>
      <c r="E21" s="154"/>
      <c r="F21" s="243">
        <f>L15</f>
        <v>0</v>
      </c>
      <c r="G21" s="243"/>
      <c r="H21" s="172"/>
      <c r="I21" s="244" t="s">
        <v>102</v>
      </c>
      <c r="J21" s="244"/>
      <c r="K21" s="244"/>
      <c r="L21" s="247"/>
      <c r="M21" s="152"/>
    </row>
    <row r="22" spans="1:18" ht="15" thickBot="1" x14ac:dyDescent="0.35">
      <c r="A22" s="148"/>
      <c r="B22" s="149"/>
      <c r="C22" s="170"/>
      <c r="D22" s="149"/>
      <c r="E22" s="149"/>
      <c r="F22" s="149"/>
      <c r="G22" s="149"/>
      <c r="H22" s="149"/>
      <c r="I22" s="151"/>
      <c r="J22" s="151"/>
      <c r="K22" s="149"/>
      <c r="L22" s="173"/>
      <c r="M22" s="152"/>
    </row>
    <row r="23" spans="1:18" ht="15" thickBot="1" x14ac:dyDescent="0.35">
      <c r="A23" s="148"/>
      <c r="B23" s="149"/>
      <c r="C23" s="170"/>
      <c r="D23" s="149"/>
      <c r="E23" s="149"/>
      <c r="F23" s="155" t="s">
        <v>107</v>
      </c>
      <c r="G23" s="174">
        <f>D63</f>
        <v>0</v>
      </c>
      <c r="H23" s="175"/>
      <c r="I23" s="176" t="s">
        <v>108</v>
      </c>
      <c r="J23" s="177"/>
      <c r="K23" s="178"/>
      <c r="L23" s="179"/>
      <c r="M23" s="152"/>
    </row>
    <row r="24" spans="1:18" ht="15" thickBot="1" x14ac:dyDescent="0.35">
      <c r="A24" s="148"/>
      <c r="B24" s="149"/>
      <c r="C24" s="170"/>
      <c r="D24" s="149"/>
      <c r="E24" s="149"/>
      <c r="F24" s="155" t="s">
        <v>107</v>
      </c>
      <c r="G24" s="174">
        <f>D67</f>
        <v>0</v>
      </c>
      <c r="H24" s="175"/>
      <c r="I24" s="177" t="s">
        <v>109</v>
      </c>
      <c r="J24" s="177"/>
      <c r="K24" s="178"/>
      <c r="L24" s="179"/>
      <c r="M24" s="152"/>
    </row>
    <row r="25" spans="1:18" ht="15" thickBot="1" x14ac:dyDescent="0.35">
      <c r="A25" s="148"/>
      <c r="B25" s="149"/>
      <c r="C25" s="170"/>
      <c r="D25" s="149"/>
      <c r="E25" s="149"/>
      <c r="F25" s="155" t="s">
        <v>205</v>
      </c>
      <c r="G25" s="174">
        <f>D55</f>
        <v>0</v>
      </c>
      <c r="H25" s="175"/>
      <c r="I25" s="177" t="s">
        <v>206</v>
      </c>
      <c r="J25" s="177"/>
      <c r="K25" s="178"/>
      <c r="L25" s="179"/>
      <c r="M25" s="152"/>
    </row>
    <row r="26" spans="1:18" ht="25.5" customHeight="1" x14ac:dyDescent="0.3">
      <c r="A26" s="148"/>
      <c r="B26" s="149"/>
      <c r="C26" s="180"/>
      <c r="D26" s="181"/>
      <c r="E26" s="181"/>
      <c r="F26" s="181"/>
      <c r="G26" s="134">
        <f>IFERROR(J10/F21,0)</f>
        <v>0</v>
      </c>
      <c r="H26" s="182"/>
      <c r="I26" s="286" t="s">
        <v>110</v>
      </c>
      <c r="J26" s="286"/>
      <c r="K26" s="286"/>
      <c r="L26" s="287"/>
      <c r="M26" s="152"/>
    </row>
    <row r="27" spans="1:18" x14ac:dyDescent="0.3">
      <c r="A27" s="85"/>
      <c r="B27" s="86"/>
      <c r="C27" s="86"/>
      <c r="D27" s="86"/>
      <c r="E27" s="86"/>
      <c r="F27" s="86"/>
      <c r="G27" s="86"/>
      <c r="H27" s="86"/>
      <c r="I27" s="86"/>
      <c r="J27" s="86"/>
      <c r="K27" s="86"/>
      <c r="L27" s="86"/>
      <c r="M27" s="87"/>
    </row>
    <row r="28" spans="1:18" ht="15" thickBot="1" x14ac:dyDescent="0.35">
      <c r="A28" s="38"/>
      <c r="B28" s="38"/>
      <c r="C28" s="38"/>
      <c r="D28" s="38"/>
      <c r="E28" s="38"/>
      <c r="F28" s="38"/>
      <c r="G28" s="38"/>
      <c r="H28" s="38"/>
      <c r="I28" s="38"/>
      <c r="J28" s="38"/>
      <c r="K28" s="38"/>
      <c r="L28" s="38"/>
      <c r="M28" s="38"/>
      <c r="P28" s="294"/>
      <c r="Q28" s="294"/>
      <c r="R28" s="294"/>
    </row>
    <row r="29" spans="1:18" s="88" customFormat="1" ht="18" x14ac:dyDescent="0.35">
      <c r="A29" s="245" t="s">
        <v>250</v>
      </c>
      <c r="B29" s="246"/>
      <c r="C29" s="246"/>
      <c r="D29" s="246"/>
      <c r="E29" s="246"/>
      <c r="F29" s="246"/>
      <c r="G29" s="246"/>
      <c r="H29" s="246"/>
      <c r="I29" s="246"/>
      <c r="J29" s="246"/>
      <c r="K29" s="246"/>
      <c r="L29" s="246"/>
      <c r="M29" s="246"/>
      <c r="N29" s="298" t="s">
        <v>249</v>
      </c>
      <c r="O29" s="299"/>
    </row>
    <row r="30" spans="1:18" s="88" customFormat="1" ht="18" x14ac:dyDescent="0.35">
      <c r="A30" s="89"/>
      <c r="B30" s="90"/>
      <c r="C30" s="90"/>
      <c r="D30" s="90"/>
      <c r="E30" s="90"/>
      <c r="F30" s="90"/>
      <c r="G30" s="90"/>
      <c r="H30" s="90"/>
      <c r="I30" s="90"/>
      <c r="J30" s="90"/>
      <c r="K30" s="90"/>
      <c r="L30" s="90"/>
      <c r="M30" s="90"/>
      <c r="N30" s="300"/>
      <c r="O30" s="301"/>
    </row>
    <row r="31" spans="1:18" ht="15" thickBot="1" x14ac:dyDescent="0.35">
      <c r="A31" s="91" t="s">
        <v>111</v>
      </c>
      <c r="B31" s="38" t="s">
        <v>245</v>
      </c>
      <c r="C31" s="38"/>
      <c r="D31" s="38"/>
      <c r="E31" s="38"/>
      <c r="F31" s="38"/>
      <c r="G31" s="38"/>
      <c r="H31" s="38"/>
      <c r="I31" s="38"/>
      <c r="J31" s="38"/>
      <c r="K31" s="38"/>
      <c r="L31" s="38"/>
      <c r="M31" s="38"/>
      <c r="N31" s="302"/>
      <c r="O31" s="303"/>
    </row>
    <row r="32" spans="1:18" ht="24.75" customHeight="1" thickBot="1" x14ac:dyDescent="0.35">
      <c r="A32" s="92" t="s">
        <v>198</v>
      </c>
      <c r="B32" s="217" t="s">
        <v>112</v>
      </c>
      <c r="C32" s="218"/>
      <c r="D32" s="218"/>
      <c r="E32" s="248" t="s">
        <v>128</v>
      </c>
      <c r="F32" s="249"/>
      <c r="G32" s="249"/>
      <c r="H32" s="250"/>
      <c r="I32" s="295" t="s">
        <v>113</v>
      </c>
      <c r="J32" s="296"/>
      <c r="K32" s="296"/>
      <c r="L32" s="297"/>
      <c r="M32" s="39"/>
    </row>
    <row r="33" spans="1:13" ht="24" customHeight="1" x14ac:dyDescent="0.35">
      <c r="A33" s="212" t="s">
        <v>37</v>
      </c>
      <c r="B33" s="225" t="s">
        <v>114</v>
      </c>
      <c r="C33" s="228" t="s">
        <v>115</v>
      </c>
      <c r="D33" s="231" t="s">
        <v>116</v>
      </c>
      <c r="E33" s="219" t="s">
        <v>114</v>
      </c>
      <c r="F33" s="222" t="s">
        <v>115</v>
      </c>
      <c r="G33" s="222" t="s">
        <v>244</v>
      </c>
      <c r="H33" s="251" t="s">
        <v>243</v>
      </c>
      <c r="I33" s="219" t="s">
        <v>114</v>
      </c>
      <c r="J33" s="222" t="s">
        <v>115</v>
      </c>
      <c r="K33" s="288" t="s">
        <v>244</v>
      </c>
      <c r="L33" s="289"/>
      <c r="M33" s="39"/>
    </row>
    <row r="34" spans="1:13" x14ac:dyDescent="0.3">
      <c r="A34" s="93" t="str">
        <f>VLOOKUP(A33,Tableau1[],2)</f>
        <v>Zone_2</v>
      </c>
      <c r="B34" s="226"/>
      <c r="C34" s="229"/>
      <c r="D34" s="232"/>
      <c r="E34" s="220"/>
      <c r="F34" s="223"/>
      <c r="G34" s="223"/>
      <c r="H34" s="252"/>
      <c r="I34" s="220"/>
      <c r="J34" s="223"/>
      <c r="K34" s="290"/>
      <c r="L34" s="291"/>
      <c r="M34" s="39"/>
    </row>
    <row r="35" spans="1:13" ht="15" thickBot="1" x14ac:dyDescent="0.35">
      <c r="A35" s="37"/>
      <c r="B35" s="227"/>
      <c r="C35" s="230"/>
      <c r="D35" s="233"/>
      <c r="E35" s="221"/>
      <c r="F35" s="224"/>
      <c r="G35" s="224"/>
      <c r="H35" s="253"/>
      <c r="I35" s="221"/>
      <c r="J35" s="224"/>
      <c r="K35" s="292"/>
      <c r="L35" s="293"/>
      <c r="M35" s="39"/>
    </row>
    <row r="36" spans="1:13" ht="15" thickBot="1" x14ac:dyDescent="0.35">
      <c r="A36" s="94" t="s">
        <v>117</v>
      </c>
      <c r="B36" s="95"/>
      <c r="C36" s="97"/>
      <c r="D36" s="120">
        <f>(SUMIF('Source coûts moyens'!$D$5:$D$11,B36,'Source coûts moyens'!$E$5:$E$11))*C36</f>
        <v>0</v>
      </c>
      <c r="E36" s="122"/>
      <c r="F36" s="97"/>
      <c r="G36" s="126">
        <f>IF($A$34="Zone_2",SUMIF(Tableau4[Catégorie],E36,Tableau4[Zone_2])*F36,SUMIF(Tableau4[Catégorie],E36,Tableau4[Zone_3])*F36)</f>
        <v>0</v>
      </c>
      <c r="H36" s="124">
        <f>IF(F36&lt;=12, G36*1.1, G36)</f>
        <v>0</v>
      </c>
      <c r="I36" s="122"/>
      <c r="J36" s="97"/>
      <c r="K36" s="213">
        <f>IF($A$34="Zone_2",SUMIF(Tableau4[Catégorie],I36,Tableau4[Zone_2])*J36,SUMIF(Tableau4[Catégorie],I36,Tableau4[Zone_3])*J36)</f>
        <v>0</v>
      </c>
      <c r="L36" s="214"/>
      <c r="M36" s="125"/>
    </row>
    <row r="37" spans="1:13" ht="15" thickBot="1" x14ac:dyDescent="0.35">
      <c r="A37" s="96" t="s">
        <v>118</v>
      </c>
      <c r="B37" s="95"/>
      <c r="C37" s="97"/>
      <c r="D37" s="120">
        <f>(SUMIF('Source coûts moyens'!$D$5:$D$11,B37,'Source coûts moyens'!$E$5:$E$11))*C37</f>
        <v>0</v>
      </c>
      <c r="E37" s="122"/>
      <c r="F37" s="97"/>
      <c r="G37" s="126">
        <f>IF($A$34="Zone_2",SUMIF(Tableau4[Catégorie],E37,Tableau4[Zone_2])*F37,SUMIF(Tableau4[Catégorie],E37,Tableau4[Zone_3])*F37)</f>
        <v>0</v>
      </c>
      <c r="H37" s="124">
        <f>IF(F37&lt;=12, G37*1.1, G37)</f>
        <v>0</v>
      </c>
      <c r="I37" s="122"/>
      <c r="J37" s="97"/>
      <c r="K37" s="213">
        <f>IF($A$34="Zone_2",SUMIF(Tableau4[Catégorie],I37,Tableau4[Zone_2])*J37,SUMIF(Tableau4[Catégorie],I37,Tableau4[Zone_3])*J37)</f>
        <v>0</v>
      </c>
      <c r="L37" s="214"/>
      <c r="M37" s="125"/>
    </row>
    <row r="38" spans="1:13" ht="15" thickBot="1" x14ac:dyDescent="0.35">
      <c r="A38" s="96" t="s">
        <v>119</v>
      </c>
      <c r="B38" s="95"/>
      <c r="C38" s="97"/>
      <c r="D38" s="120">
        <f>(SUMIF('Source coûts moyens'!$D$5:$D$11,B38,'Source coûts moyens'!$E$5:$E$11))*C38</f>
        <v>0</v>
      </c>
      <c r="E38" s="122"/>
      <c r="F38" s="97"/>
      <c r="G38" s="126">
        <f>IF($A$34="Zone_2",SUMIF(Tableau4[Catégorie],E38,Tableau4[Zone_2])*F38,SUMIF(Tableau4[Catégorie],E38,Tableau4[Zone_3])*F38)</f>
        <v>0</v>
      </c>
      <c r="H38" s="124">
        <f>IF(F38&lt;=12, G38*1.1, G38)</f>
        <v>0</v>
      </c>
      <c r="J38" s="97"/>
      <c r="K38" s="213">
        <f>IF($A$34="Zone_2",SUMIF(Tableau4[Catégorie],I38,Tableau4[Zone_2])*J38,SUMIF(Tableau4[Catégorie],I38,Tableau4[Zone_3])*J38)</f>
        <v>0</v>
      </c>
      <c r="L38" s="214"/>
      <c r="M38" s="39"/>
    </row>
    <row r="39" spans="1:13" ht="15" thickBot="1" x14ac:dyDescent="0.35">
      <c r="A39" s="96" t="s">
        <v>120</v>
      </c>
      <c r="B39" s="95"/>
      <c r="C39" s="97"/>
      <c r="D39" s="120">
        <f>(SUMIF('Source coûts moyens'!$D$5:$D$11,B39,'Source coûts moyens'!$E$5:$E$11))*C39</f>
        <v>0</v>
      </c>
      <c r="E39" s="122"/>
      <c r="F39" s="97"/>
      <c r="G39" s="126">
        <f>IF($A$34="Zone_2",SUMIF(Tableau4[Catégorie],E39,Tableau4[Zone_2])*F39,SUMIF(Tableau4[Catégorie],E39,Tableau4[Zone_3])*F39)</f>
        <v>0</v>
      </c>
      <c r="H39" s="124">
        <f t="shared" ref="H39:H44" si="0">IF(F39&lt;=12, G39*1.1, G39)</f>
        <v>0</v>
      </c>
      <c r="I39" s="122"/>
      <c r="J39" s="97"/>
      <c r="K39" s="213">
        <f>IF($A$34="Zone_2",SUMIF(Tableau4[Catégorie],I39,Tableau4[Zone_2])*J39,SUMIF(Tableau4[Catégorie],I39,Tableau4[Zone_3])*J39)</f>
        <v>0</v>
      </c>
      <c r="L39" s="214"/>
      <c r="M39" s="39"/>
    </row>
    <row r="40" spans="1:13" ht="15" thickBot="1" x14ac:dyDescent="0.35">
      <c r="A40" s="96" t="s">
        <v>121</v>
      </c>
      <c r="B40" s="95"/>
      <c r="C40" s="97"/>
      <c r="D40" s="120">
        <f>(SUMIF('Source coûts moyens'!$D$5:$D$11,B40,'Source coûts moyens'!$E$5:$E$11))*C40</f>
        <v>0</v>
      </c>
      <c r="E40" s="122"/>
      <c r="F40" s="97"/>
      <c r="G40" s="126">
        <f>IF($A$34="Zone_2",SUMIF(Tableau4[Catégorie],E40,Tableau4[Zone_2])*F40,SUMIF(Tableau4[Catégorie],E40,Tableau4[Zone_3])*F40)</f>
        <v>0</v>
      </c>
      <c r="H40" s="124">
        <f t="shared" si="0"/>
        <v>0</v>
      </c>
      <c r="I40" s="122"/>
      <c r="J40" s="97"/>
      <c r="K40" s="213">
        <f>IF($A$34="Zone_2",SUMIF(Tableau4[Catégorie],I40,Tableau4[Zone_2])*J40,SUMIF(Tableau4[Catégorie],I40,Tableau4[Zone_3])*J40)</f>
        <v>0</v>
      </c>
      <c r="L40" s="214"/>
      <c r="M40" s="39"/>
    </row>
    <row r="41" spans="1:13" ht="15" thickBot="1" x14ac:dyDescent="0.35">
      <c r="A41" s="96" t="s">
        <v>122</v>
      </c>
      <c r="B41" s="95"/>
      <c r="C41" s="97"/>
      <c r="D41" s="120">
        <f>(SUMIF('Source coûts moyens'!$D$5:$D$11,B41,'Source coûts moyens'!$E$5:$E$11))*C41</f>
        <v>0</v>
      </c>
      <c r="E41" s="122"/>
      <c r="F41" s="97"/>
      <c r="G41" s="126">
        <f>IF($A$34="Zone_2",SUMIF(Tableau4[Catégorie],E41,Tableau4[Zone_2])*F41,SUMIF(Tableau4[Catégorie],E41,Tableau4[Zone_3])*F41)</f>
        <v>0</v>
      </c>
      <c r="H41" s="124">
        <f t="shared" si="0"/>
        <v>0</v>
      </c>
      <c r="I41" s="122"/>
      <c r="J41" s="97"/>
      <c r="K41" s="213">
        <f>IF($A$34="Zone_2",SUMIF(Tableau4[Catégorie],I41,Tableau4[Zone_2])*J41,SUMIF(Tableau4[Catégorie],I41,Tableau4[Zone_3])*J41)</f>
        <v>0</v>
      </c>
      <c r="L41" s="214"/>
      <c r="M41" s="39"/>
    </row>
    <row r="42" spans="1:13" ht="15" thickBot="1" x14ac:dyDescent="0.35">
      <c r="A42" s="96" t="s">
        <v>123</v>
      </c>
      <c r="B42" s="95"/>
      <c r="C42" s="97"/>
      <c r="D42" s="120">
        <f>(SUMIF('Source coûts moyens'!$D$5:$D$11,B42,'Source coûts moyens'!$E$5:$E$11))*C42</f>
        <v>0</v>
      </c>
      <c r="E42" s="122"/>
      <c r="F42" s="97"/>
      <c r="G42" s="126">
        <f>IF($A$34="Zone_2",SUMIF(Tableau4[Catégorie],E42,Tableau4[Zone_2])*F42,SUMIF(Tableau4[Catégorie],E42,Tableau4[Zone_3])*F42)</f>
        <v>0</v>
      </c>
      <c r="H42" s="124">
        <f>IF(F42&lt;=12, G42*1.1, G42)</f>
        <v>0</v>
      </c>
      <c r="I42" s="122"/>
      <c r="J42" s="97"/>
      <c r="K42" s="213">
        <f>IF($A$34="Zone_2",SUMIF(Tableau4[Catégorie],I42,Tableau4[Zone_2])*J42,SUMIF(Tableau4[Catégorie],I42,Tableau4[Zone_3])*J42)</f>
        <v>0</v>
      </c>
      <c r="L42" s="214"/>
      <c r="M42" s="39"/>
    </row>
    <row r="43" spans="1:13" ht="15" thickBot="1" x14ac:dyDescent="0.35">
      <c r="A43" s="96" t="s">
        <v>124</v>
      </c>
      <c r="B43" s="95"/>
      <c r="C43" s="97"/>
      <c r="D43" s="120">
        <f>(SUMIF('Source coûts moyens'!$D$5:$D$11,B43,'Source coûts moyens'!$E$5:$E$11))*C43</f>
        <v>0</v>
      </c>
      <c r="E43" s="122"/>
      <c r="F43" s="97"/>
      <c r="G43" s="126">
        <f>IF($A$34="Zone_2",SUMIF(Tableau4[Catégorie],E43,Tableau4[Zone_2])*F43,SUMIF(Tableau4[Catégorie],E43,Tableau4[Zone_3])*F43)</f>
        <v>0</v>
      </c>
      <c r="H43" s="124">
        <f>IF(F43&lt;=12, G43*1.1, G43)</f>
        <v>0</v>
      </c>
      <c r="I43" s="122"/>
      <c r="J43" s="97"/>
      <c r="K43" s="213">
        <f>IF($A$34="Zone_2",SUMIF(Tableau4[Catégorie],I43,Tableau4[Zone_2])*J43,SUMIF(Tableau4[Catégorie],I43,Tableau4[Zone_3])*J43)</f>
        <v>0</v>
      </c>
      <c r="L43" s="214"/>
      <c r="M43" s="39"/>
    </row>
    <row r="44" spans="1:13" ht="15" thickBot="1" x14ac:dyDescent="0.35">
      <c r="A44" s="96" t="s">
        <v>125</v>
      </c>
      <c r="B44" s="95"/>
      <c r="C44" s="97"/>
      <c r="D44" s="120">
        <f>(SUMIF('Source coûts moyens'!$D$5:$D$11,B44,'Source coûts moyens'!$E$5:$E$11))*C44</f>
        <v>0</v>
      </c>
      <c r="E44" s="122"/>
      <c r="F44" s="97"/>
      <c r="G44" s="126">
        <f>IF($A$34="Zone_2",SUMIF(Tableau4[Catégorie],E44,Tableau4[Zone_2])*F44,SUMIF(Tableau4[Catégorie],E44,Tableau4[Zone_3])*F44)</f>
        <v>0</v>
      </c>
      <c r="H44" s="124">
        <f t="shared" si="0"/>
        <v>0</v>
      </c>
      <c r="I44" s="122"/>
      <c r="J44" s="97"/>
      <c r="K44" s="213">
        <f>IF($A$34="Zone_2",SUMIF(Tableau4[Catégorie],I44,Tableau4[Zone_2])*J44,SUMIF(Tableau4[Catégorie],I44,Tableau4[Zone_3])*J44)</f>
        <v>0</v>
      </c>
      <c r="L44" s="214"/>
      <c r="M44" s="39"/>
    </row>
    <row r="45" spans="1:13" ht="15" thickBot="1" x14ac:dyDescent="0.35">
      <c r="A45" s="98" t="s">
        <v>126</v>
      </c>
      <c r="B45" s="95"/>
      <c r="C45" s="99"/>
      <c r="D45" s="120">
        <f>(SUMIF('Source coûts moyens'!$D$5:$D$11,B45,'Source coûts moyens'!$E$5:$E$11))*C45</f>
        <v>0</v>
      </c>
      <c r="E45" s="203" t="s">
        <v>259</v>
      </c>
      <c r="F45" s="99"/>
      <c r="G45" s="127">
        <f>IF($A$34="Zone_2",SUMIF(Tableau4[Catégorie],E45,Tableau4[Zone_2])*F45,SUMIF(Tableau4[Catégorie],E45,Tableau4[Zone_3])*F45)</f>
        <v>0</v>
      </c>
      <c r="H45" s="124">
        <f>G45</f>
        <v>0</v>
      </c>
      <c r="I45" s="123"/>
      <c r="J45" s="99"/>
      <c r="K45" s="213">
        <f>IF($A$34="Zone_2",SUMIF(Tableau4[Catégorie],I45,Tableau4[Zone_2])*J45,SUMIF(Tableau4[Catégorie],I45,Tableau4[Zone_3])*J45)</f>
        <v>0</v>
      </c>
      <c r="L45" s="214"/>
      <c r="M45" s="39"/>
    </row>
    <row r="46" spans="1:13" ht="15" thickBot="1" x14ac:dyDescent="0.35">
      <c r="A46" s="100" t="s">
        <v>127</v>
      </c>
      <c r="B46" s="101"/>
      <c r="C46" s="102">
        <f>SUM(C36:C45)</f>
        <v>0</v>
      </c>
      <c r="D46" s="183">
        <f>SUM(D36:D45)</f>
        <v>0</v>
      </c>
      <c r="E46" s="101"/>
      <c r="F46" s="102">
        <f>SUM(F36:F45)</f>
        <v>0</v>
      </c>
      <c r="G46" s="128"/>
      <c r="H46" s="121">
        <f>SUM(H36:H45)</f>
        <v>0</v>
      </c>
      <c r="I46" s="101"/>
      <c r="J46" s="102">
        <f>SUM(J36:J45)</f>
        <v>0</v>
      </c>
      <c r="K46" s="215">
        <f>SUM(K36:L45)</f>
        <v>0</v>
      </c>
      <c r="L46" s="216"/>
      <c r="M46" s="39"/>
    </row>
    <row r="47" spans="1:13" x14ac:dyDescent="0.3">
      <c r="A47" s="37"/>
      <c r="B47" s="38"/>
      <c r="C47" s="38"/>
      <c r="D47" s="38"/>
      <c r="E47" s="38"/>
      <c r="F47" s="38"/>
      <c r="G47" s="38"/>
      <c r="H47" s="38"/>
      <c r="I47" s="38"/>
      <c r="J47" s="38"/>
      <c r="K47" s="38"/>
      <c r="L47" s="38"/>
      <c r="M47" s="39"/>
    </row>
    <row r="48" spans="1:13" x14ac:dyDescent="0.3">
      <c r="A48" s="91" t="s">
        <v>138</v>
      </c>
      <c r="B48" s="38"/>
      <c r="C48" s="38"/>
      <c r="D48" s="38"/>
      <c r="E48" s="38"/>
      <c r="F48" s="38"/>
      <c r="G48" s="38"/>
      <c r="H48" s="38"/>
      <c r="I48" s="38"/>
      <c r="J48" s="38"/>
      <c r="K48" s="38"/>
      <c r="L48" s="38"/>
      <c r="M48" s="39"/>
    </row>
    <row r="49" spans="1:13" x14ac:dyDescent="0.3">
      <c r="A49" s="103" t="s">
        <v>251</v>
      </c>
      <c r="B49" s="104"/>
      <c r="C49" s="104"/>
      <c r="D49" s="105">
        <f>SUM(D50:D51)</f>
        <v>0</v>
      </c>
      <c r="E49" s="106"/>
      <c r="F49" s="106"/>
      <c r="G49" s="106"/>
      <c r="H49" s="106"/>
      <c r="I49" s="38"/>
      <c r="J49" s="38"/>
      <c r="K49" s="38"/>
      <c r="L49" s="38"/>
      <c r="M49" s="39"/>
    </row>
    <row r="50" spans="1:13" x14ac:dyDescent="0.3">
      <c r="A50" s="107"/>
      <c r="B50" s="108" t="s">
        <v>129</v>
      </c>
      <c r="C50" s="106"/>
      <c r="D50" s="109">
        <v>0</v>
      </c>
      <c r="E50" s="106"/>
      <c r="F50" s="106"/>
      <c r="G50" s="106"/>
      <c r="H50" s="106"/>
      <c r="I50" s="38"/>
      <c r="J50" s="38"/>
      <c r="K50" s="38"/>
      <c r="L50" s="38"/>
      <c r="M50" s="39"/>
    </row>
    <row r="51" spans="1:13" x14ac:dyDescent="0.3">
      <c r="A51" s="113"/>
      <c r="B51" s="111" t="s">
        <v>131</v>
      </c>
      <c r="C51" s="111"/>
      <c r="D51" s="109">
        <v>0</v>
      </c>
      <c r="E51" s="106"/>
      <c r="F51" s="106"/>
      <c r="G51" s="237" t="s">
        <v>255</v>
      </c>
      <c r="H51" s="238"/>
      <c r="I51" s="238"/>
      <c r="J51" s="238"/>
      <c r="K51" s="238"/>
      <c r="L51" s="238"/>
      <c r="M51" s="239"/>
    </row>
    <row r="52" spans="1:13" x14ac:dyDescent="0.3">
      <c r="A52" s="103" t="s">
        <v>98</v>
      </c>
      <c r="B52" s="104"/>
      <c r="C52" s="115"/>
      <c r="D52" s="105">
        <f>SUM(D53:D55)</f>
        <v>0</v>
      </c>
      <c r="E52" s="106"/>
      <c r="F52" s="106"/>
      <c r="G52" s="240"/>
      <c r="H52" s="241"/>
      <c r="I52" s="241"/>
      <c r="J52" s="241"/>
      <c r="K52" s="241"/>
      <c r="L52" s="241"/>
      <c r="M52" s="242"/>
    </row>
    <row r="53" spans="1:13" ht="33" customHeight="1" x14ac:dyDescent="0.3">
      <c r="A53" s="107"/>
      <c r="B53" s="236" t="s">
        <v>239</v>
      </c>
      <c r="C53" s="236"/>
      <c r="D53" s="114">
        <v>0</v>
      </c>
      <c r="E53" s="106"/>
      <c r="F53" s="106"/>
      <c r="G53" s="107"/>
      <c r="H53" s="106"/>
      <c r="I53" s="38"/>
      <c r="J53" s="38"/>
      <c r="K53" s="38"/>
      <c r="L53" s="38"/>
      <c r="M53" s="39"/>
    </row>
    <row r="54" spans="1:13" x14ac:dyDescent="0.3">
      <c r="A54" s="107"/>
      <c r="B54" s="236" t="s">
        <v>132</v>
      </c>
      <c r="C54" s="236"/>
      <c r="D54" s="114">
        <v>0</v>
      </c>
      <c r="E54" s="106"/>
      <c r="F54" s="106"/>
      <c r="G54" s="107"/>
      <c r="H54" s="106"/>
      <c r="I54" s="38"/>
      <c r="J54" s="38"/>
      <c r="K54" s="38"/>
      <c r="L54" s="38"/>
      <c r="M54" s="39"/>
    </row>
    <row r="55" spans="1:13" ht="14.25" customHeight="1" x14ac:dyDescent="0.3">
      <c r="A55" s="107"/>
      <c r="B55" s="108" t="s">
        <v>207</v>
      </c>
      <c r="C55" s="106"/>
      <c r="D55" s="114">
        <v>0</v>
      </c>
      <c r="E55" s="106"/>
      <c r="F55" s="106"/>
      <c r="G55" s="107"/>
      <c r="H55" s="106"/>
      <c r="I55" s="38"/>
      <c r="J55" s="38"/>
      <c r="K55" s="38"/>
      <c r="L55" s="38"/>
      <c r="M55" s="39"/>
    </row>
    <row r="56" spans="1:13" x14ac:dyDescent="0.3">
      <c r="A56" s="103" t="s">
        <v>252</v>
      </c>
      <c r="B56" s="115"/>
      <c r="C56" s="115"/>
      <c r="D56" s="105">
        <f>SUM(D57:D61)</f>
        <v>0</v>
      </c>
      <c r="E56" s="106"/>
      <c r="F56" s="106"/>
      <c r="G56" s="107"/>
      <c r="H56" s="106"/>
      <c r="I56" s="38"/>
      <c r="J56" s="38"/>
      <c r="K56" s="38"/>
      <c r="L56" s="38"/>
      <c r="M56" s="39"/>
    </row>
    <row r="57" spans="1:13" ht="24" customHeight="1" x14ac:dyDescent="0.3">
      <c r="A57" s="199"/>
      <c r="B57" s="111" t="s">
        <v>130</v>
      </c>
      <c r="C57" s="112"/>
      <c r="D57" s="109">
        <v>0</v>
      </c>
      <c r="E57" s="106"/>
      <c r="F57" s="106"/>
      <c r="G57" s="116"/>
      <c r="H57" s="117"/>
      <c r="I57" s="47"/>
      <c r="J57" s="47"/>
      <c r="K57" s="47"/>
      <c r="L57" s="47"/>
      <c r="M57" s="48"/>
    </row>
    <row r="58" spans="1:13" x14ac:dyDescent="0.3">
      <c r="A58" s="110"/>
      <c r="B58" s="111" t="s">
        <v>133</v>
      </c>
      <c r="C58" s="112"/>
      <c r="D58" s="118">
        <v>0</v>
      </c>
      <c r="E58" s="106"/>
      <c r="F58" s="106"/>
      <c r="G58" s="106"/>
      <c r="H58" s="106"/>
      <c r="I58" s="38"/>
      <c r="J58" s="38"/>
      <c r="K58" s="38"/>
      <c r="L58" s="38"/>
      <c r="M58" s="39"/>
    </row>
    <row r="59" spans="1:13" x14ac:dyDescent="0.3">
      <c r="A59" s="110"/>
      <c r="B59" s="111" t="s">
        <v>134</v>
      </c>
      <c r="C59" s="112"/>
      <c r="D59" s="118">
        <v>0</v>
      </c>
      <c r="E59" s="106"/>
      <c r="F59" s="106"/>
      <c r="G59" s="106"/>
      <c r="H59" s="106"/>
      <c r="I59" s="38"/>
      <c r="J59" s="38"/>
      <c r="K59" s="38"/>
      <c r="L59" s="38"/>
      <c r="M59" s="39"/>
    </row>
    <row r="60" spans="1:13" x14ac:dyDescent="0.3">
      <c r="A60" s="107"/>
      <c r="B60" s="111" t="s">
        <v>135</v>
      </c>
      <c r="C60" s="106"/>
      <c r="D60" s="118">
        <v>0</v>
      </c>
      <c r="E60" s="106"/>
      <c r="F60" s="106"/>
      <c r="G60" s="106"/>
      <c r="H60" s="106"/>
      <c r="I60" s="38"/>
      <c r="J60" s="38"/>
      <c r="K60" s="38"/>
      <c r="L60" s="38"/>
      <c r="M60" s="39"/>
    </row>
    <row r="61" spans="1:13" x14ac:dyDescent="0.3">
      <c r="A61" s="107"/>
      <c r="B61" s="106" t="s">
        <v>253</v>
      </c>
      <c r="C61" s="106"/>
      <c r="D61" s="118">
        <v>0</v>
      </c>
      <c r="E61" s="106" t="s">
        <v>254</v>
      </c>
      <c r="F61" s="106"/>
      <c r="G61" s="106"/>
      <c r="H61" s="106"/>
      <c r="I61" s="38"/>
      <c r="J61" s="38"/>
      <c r="K61" s="38"/>
      <c r="L61" s="38"/>
      <c r="M61" s="39"/>
    </row>
    <row r="62" spans="1:13" x14ac:dyDescent="0.3">
      <c r="A62" s="201"/>
      <c r="B62" s="202"/>
      <c r="C62" s="202"/>
      <c r="D62" s="202"/>
      <c r="E62" s="202"/>
      <c r="F62" s="106"/>
      <c r="G62" s="106"/>
      <c r="H62" s="106"/>
      <c r="I62" s="38"/>
      <c r="J62" s="38"/>
      <c r="K62" s="38"/>
      <c r="L62" s="38"/>
      <c r="M62" s="39"/>
    </row>
    <row r="63" spans="1:13" x14ac:dyDescent="0.3">
      <c r="A63" s="184" t="s">
        <v>136</v>
      </c>
      <c r="B63" s="185"/>
      <c r="C63" s="185"/>
      <c r="D63" s="186">
        <f>SUM(D64:D65)</f>
        <v>0</v>
      </c>
      <c r="E63" s="106"/>
      <c r="F63" s="106"/>
      <c r="G63" s="106"/>
      <c r="H63" s="106"/>
      <c r="I63" s="38"/>
      <c r="J63" s="38" t="s">
        <v>261</v>
      </c>
      <c r="K63" s="38"/>
      <c r="L63" s="38"/>
      <c r="M63" s="39"/>
    </row>
    <row r="64" spans="1:13" x14ac:dyDescent="0.3">
      <c r="A64" s="107"/>
      <c r="B64" s="111" t="s">
        <v>139</v>
      </c>
      <c r="C64" s="112"/>
      <c r="D64" s="114">
        <v>0</v>
      </c>
      <c r="E64" s="106"/>
      <c r="F64" s="106"/>
      <c r="G64" s="106"/>
      <c r="H64" s="106"/>
      <c r="I64" s="38"/>
      <c r="J64" s="188"/>
      <c r="K64" s="189"/>
      <c r="L64" s="189"/>
      <c r="M64" s="190"/>
    </row>
    <row r="65" spans="1:13" x14ac:dyDescent="0.3">
      <c r="A65" s="113"/>
      <c r="B65" s="111" t="s">
        <v>140</v>
      </c>
      <c r="C65" s="112"/>
      <c r="D65" s="114">
        <v>0</v>
      </c>
      <c r="E65" s="106"/>
      <c r="F65" s="106"/>
      <c r="G65" s="106"/>
      <c r="H65" s="106"/>
      <c r="I65" s="38"/>
      <c r="J65" s="191"/>
      <c r="K65" s="192"/>
      <c r="L65" s="192"/>
      <c r="M65" s="193"/>
    </row>
    <row r="66" spans="1:13" x14ac:dyDescent="0.3">
      <c r="A66" s="113"/>
      <c r="B66" s="106"/>
      <c r="C66" s="106"/>
      <c r="D66" s="119"/>
      <c r="E66" s="106"/>
      <c r="F66" s="106"/>
      <c r="G66" s="106"/>
      <c r="H66" s="106"/>
      <c r="I66" s="38"/>
      <c r="J66" s="191"/>
      <c r="K66" s="192"/>
      <c r="L66" s="192"/>
      <c r="M66" s="193"/>
    </row>
    <row r="67" spans="1:13" x14ac:dyDescent="0.3">
      <c r="A67" s="184" t="s">
        <v>137</v>
      </c>
      <c r="B67" s="187"/>
      <c r="C67" s="187"/>
      <c r="D67" s="186">
        <f>SUM(D68:D69)</f>
        <v>0</v>
      </c>
      <c r="E67" s="106" t="s">
        <v>141</v>
      </c>
      <c r="F67" s="197"/>
      <c r="G67" s="197"/>
      <c r="H67" s="197"/>
      <c r="I67" s="198"/>
      <c r="J67" s="191"/>
      <c r="K67" s="192"/>
      <c r="L67" s="192"/>
      <c r="M67" s="193"/>
    </row>
    <row r="68" spans="1:13" x14ac:dyDescent="0.3">
      <c r="A68" s="107"/>
      <c r="B68" s="236" t="s">
        <v>143</v>
      </c>
      <c r="C68" s="236"/>
      <c r="D68" s="114">
        <v>0</v>
      </c>
      <c r="E68" s="197"/>
      <c r="F68" s="106"/>
      <c r="G68" s="106"/>
      <c r="H68" s="106"/>
      <c r="I68" s="38"/>
      <c r="J68" s="191"/>
      <c r="K68" s="192"/>
      <c r="L68" s="192"/>
      <c r="M68" s="193"/>
    </row>
    <row r="69" spans="1:13" x14ac:dyDescent="0.3">
      <c r="A69" s="107"/>
      <c r="B69" s="111" t="s">
        <v>142</v>
      </c>
      <c r="C69" s="106"/>
      <c r="D69" s="114">
        <v>0</v>
      </c>
      <c r="E69" s="106"/>
      <c r="F69" s="106"/>
      <c r="G69" s="106"/>
      <c r="H69" s="106"/>
      <c r="I69" s="38"/>
      <c r="J69" s="191"/>
      <c r="K69" s="192"/>
      <c r="L69" s="192"/>
      <c r="M69" s="193"/>
    </row>
    <row r="70" spans="1:13" x14ac:dyDescent="0.3">
      <c r="A70" s="37"/>
      <c r="B70" s="38"/>
      <c r="C70" s="38"/>
      <c r="D70" s="38"/>
      <c r="E70" s="106"/>
      <c r="F70" s="38"/>
      <c r="G70" s="38"/>
      <c r="H70" s="38"/>
      <c r="I70" s="38"/>
      <c r="J70" s="191"/>
      <c r="K70" s="192"/>
      <c r="L70" s="192"/>
      <c r="M70" s="193"/>
    </row>
    <row r="71" spans="1:13" x14ac:dyDescent="0.3">
      <c r="A71" s="205" t="s">
        <v>260</v>
      </c>
      <c r="B71" s="206"/>
      <c r="C71" s="206"/>
      <c r="D71" s="204">
        <v>0</v>
      </c>
      <c r="E71" s="38"/>
      <c r="F71" s="38"/>
      <c r="G71" s="38"/>
      <c r="H71" s="38"/>
      <c r="I71" s="38"/>
      <c r="J71" s="194"/>
      <c r="K71" s="195"/>
      <c r="L71" s="195"/>
      <c r="M71" s="196"/>
    </row>
    <row r="72" spans="1:13" x14ac:dyDescent="0.3">
      <c r="A72" s="207"/>
      <c r="B72" s="47"/>
      <c r="C72" s="47"/>
      <c r="D72" s="208"/>
      <c r="E72" s="47"/>
      <c r="F72" s="47"/>
      <c r="G72" s="47"/>
      <c r="H72" s="47"/>
      <c r="I72" s="47"/>
      <c r="J72" s="195"/>
      <c r="K72" s="195"/>
      <c r="L72" s="195"/>
      <c r="M72" s="196"/>
    </row>
    <row r="73" spans="1:13" x14ac:dyDescent="0.3">
      <c r="A73" s="38"/>
      <c r="B73" s="38"/>
      <c r="C73" s="38"/>
      <c r="D73" s="38"/>
      <c r="E73" s="106"/>
      <c r="F73" s="38"/>
      <c r="G73" s="38"/>
      <c r="H73" s="38"/>
      <c r="I73" s="38"/>
    </row>
    <row r="74" spans="1:13" x14ac:dyDescent="0.3">
      <c r="A74" s="38"/>
      <c r="B74" s="38"/>
      <c r="C74" s="38"/>
      <c r="D74" s="38"/>
      <c r="E74" s="38"/>
      <c r="F74" s="38"/>
      <c r="G74" s="38"/>
      <c r="H74" s="38"/>
      <c r="I74" s="38"/>
    </row>
    <row r="75" spans="1:13" x14ac:dyDescent="0.3">
      <c r="A75" s="38"/>
      <c r="B75" s="38"/>
      <c r="C75" s="38"/>
      <c r="D75" s="38"/>
      <c r="F75" s="38"/>
      <c r="G75" s="38"/>
      <c r="H75" s="38"/>
      <c r="I75" s="38"/>
      <c r="J75" s="38"/>
      <c r="K75" s="38"/>
      <c r="L75" s="38"/>
      <c r="M75" s="38"/>
    </row>
    <row r="76" spans="1:13" x14ac:dyDescent="0.3">
      <c r="A76" s="38"/>
      <c r="B76" s="38"/>
      <c r="C76" s="38"/>
      <c r="D76" s="38"/>
      <c r="E76" s="38"/>
      <c r="F76" s="38"/>
      <c r="G76" s="38"/>
      <c r="H76" s="38"/>
      <c r="I76" s="38"/>
      <c r="J76" s="38"/>
      <c r="K76" s="38"/>
      <c r="L76" s="38"/>
      <c r="M76" s="38"/>
    </row>
    <row r="77" spans="1:13" x14ac:dyDescent="0.3">
      <c r="A77" s="38"/>
      <c r="B77" s="38"/>
      <c r="C77" s="38"/>
      <c r="D77" s="38"/>
      <c r="E77" s="38"/>
      <c r="F77" s="38"/>
      <c r="G77" s="38"/>
      <c r="H77" s="38"/>
      <c r="I77" s="38"/>
      <c r="J77" s="38"/>
      <c r="K77" s="38"/>
      <c r="L77" s="38"/>
      <c r="M77" s="38"/>
    </row>
    <row r="78" spans="1:13" x14ac:dyDescent="0.3">
      <c r="A78" s="38"/>
      <c r="B78" s="38"/>
      <c r="C78" s="38"/>
      <c r="D78" s="38"/>
      <c r="E78" s="38"/>
      <c r="F78" s="38"/>
      <c r="G78" s="38"/>
      <c r="H78" s="38"/>
      <c r="I78" s="38"/>
      <c r="J78" s="38"/>
      <c r="K78" s="38"/>
      <c r="L78" s="38"/>
      <c r="M78" s="38"/>
    </row>
    <row r="79" spans="1:13" x14ac:dyDescent="0.3">
      <c r="A79" s="38"/>
      <c r="B79" s="38"/>
      <c r="C79" s="38"/>
      <c r="D79" s="38"/>
      <c r="E79" s="38"/>
      <c r="F79" s="38"/>
      <c r="G79" s="38"/>
      <c r="H79" s="38"/>
      <c r="I79" s="38"/>
      <c r="J79" s="38"/>
      <c r="K79" s="38"/>
      <c r="L79" s="38"/>
      <c r="M79" s="38"/>
    </row>
    <row r="80" spans="1:13" x14ac:dyDescent="0.3">
      <c r="A80" s="38"/>
      <c r="B80" s="38"/>
      <c r="C80" s="38"/>
      <c r="D80" s="38"/>
      <c r="E80" s="38"/>
      <c r="F80" s="38"/>
      <c r="G80" s="38"/>
      <c r="H80" s="38"/>
      <c r="I80" s="38"/>
      <c r="J80" s="38"/>
      <c r="K80" s="38"/>
      <c r="L80" s="38"/>
      <c r="M80" s="38"/>
    </row>
    <row r="81" spans="1:13" x14ac:dyDescent="0.3">
      <c r="A81" s="38"/>
      <c r="B81" s="38"/>
      <c r="C81" s="38"/>
      <c r="D81" s="38"/>
      <c r="E81" s="38"/>
      <c r="F81" s="38"/>
      <c r="G81" s="38"/>
      <c r="H81" s="38"/>
      <c r="I81" s="38"/>
      <c r="J81" s="38"/>
      <c r="K81" s="38"/>
      <c r="L81" s="38"/>
      <c r="M81" s="38"/>
    </row>
    <row r="82" spans="1:13" x14ac:dyDescent="0.3">
      <c r="A82" s="38"/>
      <c r="B82" s="38"/>
      <c r="C82" s="38"/>
      <c r="D82" s="38"/>
      <c r="E82" s="38"/>
      <c r="F82" s="38"/>
      <c r="G82" s="38"/>
      <c r="H82" s="38"/>
      <c r="I82" s="38"/>
      <c r="J82" s="38"/>
      <c r="K82" s="38"/>
      <c r="L82" s="38"/>
      <c r="M82" s="38"/>
    </row>
    <row r="83" spans="1:13" x14ac:dyDescent="0.3">
      <c r="A83" s="38"/>
      <c r="B83" s="38"/>
      <c r="C83" s="38"/>
      <c r="D83" s="38"/>
      <c r="E83" s="38"/>
      <c r="F83" s="38"/>
      <c r="G83" s="38"/>
      <c r="H83" s="38"/>
      <c r="I83" s="38"/>
      <c r="J83" s="38"/>
      <c r="K83" s="38"/>
      <c r="L83" s="38"/>
      <c r="M83" s="38"/>
    </row>
    <row r="84" spans="1:13" x14ac:dyDescent="0.3">
      <c r="A84" s="38"/>
      <c r="B84" s="38"/>
      <c r="C84" s="38"/>
      <c r="D84" s="38"/>
      <c r="E84" s="38"/>
      <c r="F84" s="38"/>
      <c r="G84" s="38"/>
      <c r="H84" s="38"/>
      <c r="I84" s="38"/>
      <c r="J84" s="38"/>
      <c r="K84" s="38"/>
      <c r="L84" s="38"/>
      <c r="M84" s="38"/>
    </row>
    <row r="85" spans="1:13" x14ac:dyDescent="0.3">
      <c r="A85" s="38"/>
      <c r="B85" s="38"/>
      <c r="C85" s="38"/>
      <c r="D85" s="38"/>
      <c r="E85" s="38"/>
      <c r="F85" s="38"/>
      <c r="G85" s="38"/>
      <c r="H85" s="38"/>
      <c r="I85" s="38"/>
      <c r="J85" s="38"/>
      <c r="K85" s="38"/>
      <c r="L85" s="38"/>
      <c r="M85" s="38"/>
    </row>
    <row r="86" spans="1:13" x14ac:dyDescent="0.3">
      <c r="A86" s="38"/>
      <c r="B86" s="38"/>
      <c r="C86" s="38"/>
      <c r="D86" s="38"/>
      <c r="E86" s="38"/>
      <c r="F86" s="38"/>
      <c r="G86" s="38"/>
      <c r="H86" s="38"/>
      <c r="I86" s="38"/>
      <c r="J86" s="38"/>
      <c r="K86" s="38"/>
      <c r="L86" s="38"/>
      <c r="M86" s="38"/>
    </row>
    <row r="87" spans="1:13" x14ac:dyDescent="0.3">
      <c r="A87" s="38"/>
      <c r="B87" s="38"/>
      <c r="C87" s="38"/>
      <c r="D87" s="38"/>
      <c r="E87" s="38"/>
      <c r="F87" s="38"/>
      <c r="G87" s="38"/>
      <c r="H87" s="38"/>
      <c r="I87" s="38"/>
      <c r="J87" s="38"/>
      <c r="K87" s="38"/>
      <c r="L87" s="38"/>
      <c r="M87" s="38"/>
    </row>
    <row r="88" spans="1:13" x14ac:dyDescent="0.3">
      <c r="A88" s="38"/>
      <c r="B88" s="38"/>
      <c r="C88" s="38"/>
      <c r="D88" s="38"/>
      <c r="E88" s="38"/>
      <c r="F88" s="38"/>
      <c r="G88" s="38"/>
      <c r="H88" s="38"/>
      <c r="I88" s="38"/>
      <c r="J88" s="38"/>
      <c r="K88" s="38"/>
      <c r="L88" s="38"/>
      <c r="M88" s="38"/>
    </row>
    <row r="89" spans="1:13" x14ac:dyDescent="0.3">
      <c r="A89" s="38"/>
      <c r="B89" s="38"/>
      <c r="C89" s="38"/>
      <c r="D89" s="38"/>
      <c r="E89" s="38"/>
      <c r="F89" s="38"/>
      <c r="G89" s="38"/>
      <c r="H89" s="38"/>
      <c r="I89" s="38"/>
      <c r="J89" s="38"/>
      <c r="K89" s="38"/>
      <c r="L89" s="38"/>
      <c r="M89" s="38"/>
    </row>
    <row r="90" spans="1:13" x14ac:dyDescent="0.3">
      <c r="A90" s="38"/>
      <c r="B90" s="38"/>
      <c r="C90" s="38"/>
      <c r="D90" s="38"/>
      <c r="E90" s="38"/>
      <c r="F90" s="38"/>
      <c r="G90" s="38"/>
      <c r="H90" s="38"/>
      <c r="I90" s="38"/>
      <c r="J90" s="38"/>
      <c r="K90" s="38"/>
      <c r="L90" s="38"/>
      <c r="M90" s="38"/>
    </row>
    <row r="91" spans="1:13" x14ac:dyDescent="0.3">
      <c r="A91" s="38"/>
      <c r="B91" s="38"/>
      <c r="C91" s="38"/>
      <c r="D91" s="38"/>
      <c r="E91" s="38"/>
      <c r="F91" s="38"/>
      <c r="G91" s="38"/>
      <c r="H91" s="38"/>
      <c r="I91" s="38"/>
      <c r="J91" s="38"/>
      <c r="K91" s="38"/>
      <c r="L91" s="38"/>
      <c r="M91" s="38"/>
    </row>
    <row r="92" spans="1:13" x14ac:dyDescent="0.3">
      <c r="A92" s="38"/>
      <c r="B92" s="38"/>
      <c r="C92" s="38"/>
      <c r="D92" s="38"/>
      <c r="E92" s="38"/>
      <c r="F92" s="38"/>
      <c r="G92" s="38"/>
      <c r="H92" s="38"/>
      <c r="I92" s="38"/>
      <c r="J92" s="38"/>
      <c r="K92" s="38"/>
      <c r="L92" s="38"/>
      <c r="M92" s="38"/>
    </row>
    <row r="93" spans="1:13" x14ac:dyDescent="0.3">
      <c r="A93" s="38"/>
      <c r="B93" s="38"/>
      <c r="C93" s="38"/>
      <c r="D93" s="38"/>
      <c r="E93" s="38"/>
      <c r="F93" s="38"/>
      <c r="G93" s="38"/>
      <c r="H93" s="38"/>
      <c r="I93" s="38"/>
      <c r="J93" s="38"/>
      <c r="K93" s="38"/>
      <c r="L93" s="38"/>
      <c r="M93" s="38"/>
    </row>
    <row r="94" spans="1:13" x14ac:dyDescent="0.3">
      <c r="A94" s="38"/>
      <c r="B94" s="38"/>
      <c r="C94" s="38"/>
      <c r="D94" s="38"/>
      <c r="E94" s="38"/>
      <c r="F94" s="38"/>
      <c r="G94" s="38"/>
      <c r="H94" s="38"/>
      <c r="I94" s="38"/>
      <c r="J94" s="38"/>
      <c r="K94" s="38"/>
      <c r="L94" s="38"/>
      <c r="M94" s="38"/>
    </row>
    <row r="95" spans="1:13" x14ac:dyDescent="0.3">
      <c r="A95" s="38"/>
      <c r="B95" s="38"/>
      <c r="C95" s="38"/>
      <c r="D95" s="38"/>
      <c r="E95" s="38"/>
      <c r="F95" s="38"/>
      <c r="G95" s="38"/>
      <c r="H95" s="38"/>
      <c r="I95" s="38"/>
      <c r="J95" s="38"/>
      <c r="K95" s="38"/>
      <c r="L95" s="38"/>
      <c r="M95" s="38"/>
    </row>
    <row r="96" spans="1:13" x14ac:dyDescent="0.3">
      <c r="A96" s="38"/>
      <c r="B96" s="38"/>
      <c r="C96" s="38"/>
      <c r="D96" s="38"/>
      <c r="E96" s="38"/>
      <c r="F96" s="38"/>
      <c r="G96" s="38"/>
      <c r="H96" s="38"/>
      <c r="I96" s="38"/>
      <c r="J96" s="38"/>
      <c r="K96" s="38"/>
      <c r="L96" s="38"/>
      <c r="M96" s="38"/>
    </row>
    <row r="97" spans="1:13" x14ac:dyDescent="0.3">
      <c r="A97" s="38"/>
      <c r="B97" s="38"/>
      <c r="C97" s="38"/>
      <c r="D97" s="38"/>
      <c r="E97" s="38"/>
      <c r="F97" s="38"/>
      <c r="G97" s="38"/>
      <c r="H97" s="38"/>
      <c r="I97" s="38"/>
      <c r="J97" s="38"/>
      <c r="K97" s="38"/>
      <c r="L97" s="38"/>
      <c r="M97" s="38"/>
    </row>
    <row r="98" spans="1:13" x14ac:dyDescent="0.3">
      <c r="A98" s="38"/>
      <c r="B98" s="38"/>
      <c r="C98" s="38"/>
      <c r="D98" s="38"/>
      <c r="E98" s="38"/>
      <c r="F98" s="38"/>
      <c r="G98" s="38"/>
      <c r="H98" s="38"/>
      <c r="I98" s="38"/>
      <c r="J98" s="38"/>
      <c r="K98" s="38"/>
      <c r="L98" s="38"/>
      <c r="M98" s="38"/>
    </row>
    <row r="99" spans="1:13" x14ac:dyDescent="0.3">
      <c r="A99" s="38"/>
      <c r="B99" s="38"/>
      <c r="C99" s="38"/>
      <c r="D99" s="38"/>
      <c r="E99" s="38"/>
      <c r="F99" s="38"/>
      <c r="G99" s="38"/>
      <c r="H99" s="38"/>
      <c r="I99" s="38"/>
      <c r="J99" s="38"/>
      <c r="K99" s="38"/>
      <c r="L99" s="38"/>
      <c r="M99" s="38"/>
    </row>
    <row r="100" spans="1:13" x14ac:dyDescent="0.3">
      <c r="A100" s="38"/>
      <c r="B100" s="38"/>
      <c r="C100" s="38"/>
      <c r="D100" s="38"/>
      <c r="E100" s="38"/>
      <c r="F100" s="38"/>
      <c r="G100" s="38"/>
      <c r="H100" s="38"/>
      <c r="I100" s="38"/>
      <c r="J100" s="38"/>
      <c r="K100" s="38"/>
      <c r="L100" s="38"/>
      <c r="M100" s="38"/>
    </row>
    <row r="101" spans="1:13" x14ac:dyDescent="0.3">
      <c r="A101" s="38"/>
      <c r="B101" s="38"/>
      <c r="C101" s="38"/>
      <c r="D101" s="38"/>
      <c r="E101" s="38"/>
      <c r="F101" s="38"/>
      <c r="G101" s="38"/>
      <c r="H101" s="38"/>
      <c r="I101" s="38"/>
      <c r="J101" s="38"/>
      <c r="K101" s="38"/>
      <c r="L101" s="38"/>
      <c r="M101" s="38"/>
    </row>
    <row r="102" spans="1:13" x14ac:dyDescent="0.3">
      <c r="A102" s="38"/>
      <c r="B102" s="38"/>
      <c r="C102" s="38"/>
      <c r="D102" s="38"/>
      <c r="E102" s="38"/>
      <c r="F102" s="38"/>
      <c r="G102" s="38"/>
      <c r="H102" s="38"/>
      <c r="I102" s="38"/>
      <c r="J102" s="38"/>
      <c r="K102" s="38"/>
      <c r="L102" s="38"/>
      <c r="M102" s="38"/>
    </row>
    <row r="103" spans="1:13" x14ac:dyDescent="0.3">
      <c r="A103" s="38"/>
      <c r="B103" s="38"/>
      <c r="C103" s="38"/>
      <c r="D103" s="38"/>
      <c r="E103" s="38"/>
      <c r="F103" s="38"/>
      <c r="G103" s="38"/>
      <c r="H103" s="38"/>
      <c r="I103" s="38"/>
      <c r="J103" s="38"/>
      <c r="K103" s="38"/>
      <c r="L103" s="38"/>
      <c r="M103" s="38"/>
    </row>
    <row r="104" spans="1:13" x14ac:dyDescent="0.3">
      <c r="A104" s="38"/>
      <c r="B104" s="38"/>
      <c r="C104" s="38"/>
      <c r="D104" s="38"/>
      <c r="E104" s="38"/>
      <c r="F104" s="38"/>
      <c r="G104" s="38"/>
      <c r="H104" s="38"/>
      <c r="I104" s="38"/>
      <c r="J104" s="38"/>
      <c r="K104" s="38"/>
      <c r="L104" s="38"/>
      <c r="M104" s="38"/>
    </row>
    <row r="105" spans="1:13" x14ac:dyDescent="0.3">
      <c r="A105" s="38"/>
      <c r="B105" s="38"/>
      <c r="C105" s="38"/>
      <c r="D105" s="38"/>
      <c r="E105" s="38"/>
      <c r="F105" s="38"/>
      <c r="G105" s="38"/>
      <c r="H105" s="38"/>
      <c r="I105" s="38"/>
      <c r="J105" s="38"/>
      <c r="K105" s="38"/>
      <c r="L105" s="38"/>
      <c r="M105" s="38"/>
    </row>
    <row r="106" spans="1:13" x14ac:dyDescent="0.3">
      <c r="A106" s="38"/>
      <c r="B106" s="38"/>
      <c r="C106" s="38"/>
      <c r="D106" s="38"/>
      <c r="E106" s="38"/>
      <c r="F106" s="38"/>
      <c r="G106" s="38"/>
      <c r="H106" s="38"/>
      <c r="I106" s="38"/>
      <c r="J106" s="38"/>
      <c r="K106" s="38"/>
      <c r="L106" s="38"/>
      <c r="M106" s="38"/>
    </row>
    <row r="107" spans="1:13" x14ac:dyDescent="0.3">
      <c r="A107" s="38"/>
      <c r="B107" s="38"/>
      <c r="C107" s="38"/>
      <c r="D107" s="38"/>
      <c r="E107" s="38"/>
      <c r="F107" s="38"/>
      <c r="G107" s="38"/>
      <c r="H107" s="38"/>
      <c r="I107" s="38"/>
      <c r="J107" s="38"/>
      <c r="K107" s="38"/>
      <c r="L107" s="38"/>
      <c r="M107" s="38"/>
    </row>
    <row r="108" spans="1:13" x14ac:dyDescent="0.3">
      <c r="A108" s="38"/>
      <c r="B108" s="38"/>
      <c r="C108" s="38"/>
      <c r="D108" s="38"/>
      <c r="E108" s="38"/>
      <c r="F108" s="38"/>
      <c r="G108" s="38"/>
      <c r="H108" s="38"/>
      <c r="I108" s="38"/>
      <c r="J108" s="38"/>
      <c r="K108" s="38"/>
      <c r="L108" s="38"/>
      <c r="M108" s="38"/>
    </row>
    <row r="109" spans="1:13" x14ac:dyDescent="0.3">
      <c r="A109" s="38"/>
      <c r="B109" s="38"/>
      <c r="C109" s="38"/>
      <c r="D109" s="38"/>
      <c r="E109" s="38"/>
      <c r="F109" s="38"/>
      <c r="G109" s="38"/>
      <c r="H109" s="38"/>
      <c r="I109" s="38"/>
      <c r="J109" s="38"/>
      <c r="K109" s="38"/>
      <c r="L109" s="38"/>
      <c r="M109" s="38"/>
    </row>
    <row r="110" spans="1:13" x14ac:dyDescent="0.3">
      <c r="A110" s="38"/>
      <c r="B110" s="38"/>
      <c r="C110" s="38"/>
      <c r="D110" s="38"/>
      <c r="E110" s="38"/>
      <c r="F110" s="38"/>
      <c r="G110" s="38"/>
      <c r="H110" s="38"/>
      <c r="I110" s="38"/>
      <c r="J110" s="38"/>
      <c r="K110" s="38"/>
      <c r="L110" s="38"/>
      <c r="M110" s="38"/>
    </row>
    <row r="111" spans="1:13" x14ac:dyDescent="0.3">
      <c r="A111" s="38"/>
      <c r="B111" s="38"/>
      <c r="C111" s="38"/>
      <c r="D111" s="38"/>
      <c r="E111" s="38"/>
      <c r="F111" s="38"/>
      <c r="G111" s="38"/>
      <c r="H111" s="38"/>
      <c r="I111" s="38"/>
      <c r="J111" s="38"/>
      <c r="K111" s="38"/>
      <c r="L111" s="38"/>
      <c r="M111" s="38"/>
    </row>
    <row r="112" spans="1:13" x14ac:dyDescent="0.3">
      <c r="A112" s="38"/>
      <c r="B112" s="38"/>
      <c r="C112" s="38"/>
      <c r="D112" s="38"/>
      <c r="E112" s="38"/>
      <c r="F112" s="38"/>
      <c r="G112" s="38"/>
      <c r="H112" s="38"/>
      <c r="I112" s="38"/>
      <c r="J112" s="38"/>
      <c r="K112" s="38"/>
      <c r="L112" s="38"/>
      <c r="M112" s="38"/>
    </row>
    <row r="113" spans="1:13" x14ac:dyDescent="0.3">
      <c r="A113" s="38"/>
      <c r="B113" s="38"/>
      <c r="C113" s="38"/>
      <c r="D113" s="38"/>
      <c r="E113" s="38"/>
      <c r="F113" s="38"/>
      <c r="G113" s="38"/>
      <c r="H113" s="38"/>
      <c r="I113" s="38"/>
      <c r="J113" s="38"/>
      <c r="K113" s="38"/>
      <c r="L113" s="38"/>
      <c r="M113" s="38"/>
    </row>
    <row r="114" spans="1:13" x14ac:dyDescent="0.3">
      <c r="A114" s="38"/>
      <c r="B114" s="38"/>
      <c r="C114" s="38"/>
      <c r="D114" s="38"/>
      <c r="E114" s="38"/>
      <c r="F114" s="38"/>
      <c r="G114" s="38"/>
      <c r="H114" s="38"/>
      <c r="I114" s="38"/>
      <c r="J114" s="38"/>
      <c r="K114" s="38"/>
      <c r="L114" s="38"/>
      <c r="M114" s="38"/>
    </row>
    <row r="115" spans="1:13" x14ac:dyDescent="0.3">
      <c r="A115" s="38"/>
      <c r="B115" s="38"/>
      <c r="C115" s="38"/>
      <c r="D115" s="38"/>
      <c r="E115" s="38"/>
      <c r="F115" s="38"/>
      <c r="G115" s="38"/>
      <c r="H115" s="38"/>
      <c r="I115" s="38"/>
      <c r="J115" s="38"/>
      <c r="K115" s="38"/>
      <c r="L115" s="38"/>
      <c r="M115" s="38"/>
    </row>
    <row r="116" spans="1:13" x14ac:dyDescent="0.3">
      <c r="A116" s="38"/>
      <c r="B116" s="38"/>
      <c r="C116" s="38"/>
      <c r="D116" s="38"/>
      <c r="E116" s="38"/>
      <c r="F116" s="38"/>
      <c r="G116" s="38"/>
      <c r="H116" s="38"/>
      <c r="I116" s="38"/>
      <c r="J116" s="38"/>
      <c r="K116" s="38"/>
      <c r="L116" s="38"/>
      <c r="M116" s="38"/>
    </row>
    <row r="117" spans="1:13" x14ac:dyDescent="0.3">
      <c r="A117" s="38"/>
      <c r="B117" s="38"/>
      <c r="C117" s="38"/>
      <c r="D117" s="38"/>
      <c r="E117" s="38"/>
      <c r="F117" s="38"/>
      <c r="G117" s="38"/>
      <c r="H117" s="38"/>
      <c r="I117" s="38"/>
      <c r="J117" s="38"/>
      <c r="K117" s="38"/>
      <c r="L117" s="38"/>
      <c r="M117" s="38"/>
    </row>
    <row r="118" spans="1:13" x14ac:dyDescent="0.3">
      <c r="A118" s="38"/>
      <c r="B118" s="38"/>
      <c r="C118" s="38"/>
      <c r="D118" s="38"/>
      <c r="E118" s="38"/>
      <c r="F118" s="38"/>
      <c r="G118" s="38"/>
      <c r="H118" s="38"/>
      <c r="I118" s="38"/>
      <c r="J118" s="38"/>
      <c r="K118" s="38"/>
      <c r="L118" s="38"/>
      <c r="M118" s="38"/>
    </row>
    <row r="119" spans="1:13" x14ac:dyDescent="0.3">
      <c r="A119" s="38"/>
      <c r="B119" s="38"/>
      <c r="C119" s="38"/>
      <c r="D119" s="38"/>
      <c r="E119" s="38"/>
      <c r="F119" s="38"/>
      <c r="G119" s="38"/>
      <c r="H119" s="38"/>
      <c r="I119" s="38"/>
      <c r="J119" s="38"/>
      <c r="K119" s="38"/>
      <c r="L119" s="38"/>
      <c r="M119" s="38"/>
    </row>
    <row r="120" spans="1:13" x14ac:dyDescent="0.3">
      <c r="A120" s="38"/>
      <c r="B120" s="38"/>
      <c r="C120" s="38"/>
      <c r="D120" s="38"/>
      <c r="E120" s="38"/>
      <c r="F120" s="38"/>
      <c r="G120" s="38"/>
      <c r="H120" s="38"/>
      <c r="I120" s="38"/>
      <c r="J120" s="38"/>
      <c r="K120" s="38"/>
      <c r="L120" s="38"/>
      <c r="M120" s="38"/>
    </row>
    <row r="121" spans="1:13" x14ac:dyDescent="0.3">
      <c r="A121" s="38"/>
      <c r="B121" s="38"/>
      <c r="C121" s="38"/>
      <c r="D121" s="38"/>
      <c r="E121" s="38"/>
      <c r="F121" s="38"/>
      <c r="G121" s="38"/>
      <c r="H121" s="38"/>
      <c r="I121" s="38"/>
      <c r="J121" s="38"/>
      <c r="K121" s="38"/>
      <c r="L121" s="38"/>
      <c r="M121" s="38"/>
    </row>
    <row r="122" spans="1:13" x14ac:dyDescent="0.3">
      <c r="A122" s="38"/>
      <c r="B122" s="38"/>
      <c r="C122" s="38"/>
      <c r="D122" s="38"/>
      <c r="E122" s="38"/>
      <c r="F122" s="38"/>
      <c r="G122" s="38"/>
      <c r="H122" s="38"/>
      <c r="I122" s="38"/>
      <c r="J122" s="38"/>
      <c r="K122" s="38"/>
      <c r="L122" s="38"/>
      <c r="M122" s="38"/>
    </row>
    <row r="123" spans="1:13" x14ac:dyDescent="0.3">
      <c r="A123" s="38"/>
      <c r="B123" s="38"/>
      <c r="C123" s="38"/>
      <c r="D123" s="38"/>
      <c r="E123" s="38"/>
      <c r="F123" s="38"/>
      <c r="G123" s="38"/>
      <c r="H123" s="38"/>
      <c r="I123" s="38"/>
      <c r="J123" s="38"/>
      <c r="K123" s="38"/>
      <c r="L123" s="38"/>
      <c r="M123" s="38"/>
    </row>
    <row r="124" spans="1:13" x14ac:dyDescent="0.3">
      <c r="A124" s="38"/>
      <c r="B124" s="38"/>
      <c r="C124" s="38"/>
      <c r="D124" s="38"/>
      <c r="E124" s="38"/>
      <c r="F124" s="38"/>
      <c r="G124" s="38"/>
      <c r="H124" s="38"/>
      <c r="I124" s="38"/>
      <c r="J124" s="38"/>
      <c r="K124" s="38"/>
      <c r="L124" s="38"/>
      <c r="M124" s="38"/>
    </row>
    <row r="125" spans="1:13" x14ac:dyDescent="0.3">
      <c r="A125" s="38"/>
      <c r="B125" s="38"/>
      <c r="C125" s="38"/>
      <c r="D125" s="38"/>
      <c r="E125" s="38"/>
      <c r="F125" s="38"/>
      <c r="G125" s="38"/>
      <c r="H125" s="38"/>
      <c r="I125" s="38"/>
      <c r="J125" s="38"/>
      <c r="K125" s="38"/>
      <c r="L125" s="38"/>
      <c r="M125" s="38"/>
    </row>
    <row r="126" spans="1:13" x14ac:dyDescent="0.3">
      <c r="A126" s="38"/>
      <c r="B126" s="38"/>
      <c r="C126" s="38"/>
      <c r="D126" s="38"/>
      <c r="E126" s="38"/>
      <c r="F126" s="38"/>
      <c r="G126" s="38"/>
      <c r="H126" s="38"/>
      <c r="I126" s="38"/>
      <c r="J126" s="38"/>
      <c r="K126" s="38"/>
      <c r="L126" s="38"/>
      <c r="M126" s="38"/>
    </row>
    <row r="127" spans="1:13" x14ac:dyDescent="0.3">
      <c r="A127" s="38"/>
      <c r="B127" s="38"/>
      <c r="C127" s="38"/>
      <c r="D127" s="38"/>
      <c r="E127" s="38"/>
      <c r="F127" s="38"/>
      <c r="G127" s="38"/>
      <c r="H127" s="38"/>
      <c r="I127" s="38"/>
      <c r="J127" s="38"/>
      <c r="K127" s="38"/>
      <c r="L127" s="38"/>
      <c r="M127" s="38"/>
    </row>
    <row r="128" spans="1:13" x14ac:dyDescent="0.3">
      <c r="A128" s="38"/>
      <c r="B128" s="38"/>
      <c r="C128" s="38"/>
      <c r="D128" s="38"/>
      <c r="E128" s="38"/>
      <c r="F128" s="38"/>
      <c r="G128" s="38"/>
      <c r="H128" s="38"/>
      <c r="I128" s="38"/>
      <c r="J128" s="38"/>
      <c r="K128" s="38"/>
      <c r="L128" s="38"/>
      <c r="M128" s="38"/>
    </row>
    <row r="129" spans="1:13" x14ac:dyDescent="0.3">
      <c r="A129" s="38"/>
      <c r="B129" s="38"/>
      <c r="C129" s="38"/>
      <c r="D129" s="38"/>
      <c r="E129" s="38"/>
      <c r="F129" s="38"/>
      <c r="G129" s="38"/>
      <c r="H129" s="38"/>
      <c r="I129" s="38"/>
      <c r="J129" s="38"/>
      <c r="K129" s="38"/>
      <c r="L129" s="38"/>
      <c r="M129" s="38"/>
    </row>
    <row r="130" spans="1:13" x14ac:dyDescent="0.3">
      <c r="A130" s="38"/>
      <c r="B130" s="38"/>
      <c r="C130" s="38"/>
      <c r="D130" s="38"/>
      <c r="E130" s="38"/>
      <c r="F130" s="38"/>
      <c r="G130" s="38"/>
      <c r="H130" s="38"/>
      <c r="I130" s="38"/>
      <c r="J130" s="38"/>
      <c r="K130" s="38"/>
      <c r="L130" s="38"/>
      <c r="M130" s="38"/>
    </row>
    <row r="131" spans="1:13" x14ac:dyDescent="0.3">
      <c r="A131" s="38"/>
      <c r="B131" s="38"/>
      <c r="C131" s="38"/>
      <c r="D131" s="38"/>
      <c r="E131" s="38"/>
      <c r="F131" s="38"/>
      <c r="G131" s="38"/>
      <c r="H131" s="38"/>
      <c r="I131" s="38"/>
      <c r="J131" s="38"/>
      <c r="K131" s="38"/>
      <c r="L131" s="38"/>
      <c r="M131" s="38"/>
    </row>
    <row r="132" spans="1:13" x14ac:dyDescent="0.3">
      <c r="A132" s="38"/>
      <c r="B132" s="38"/>
      <c r="C132" s="38"/>
      <c r="D132" s="38"/>
      <c r="E132" s="38"/>
      <c r="F132" s="38"/>
      <c r="G132" s="38"/>
      <c r="H132" s="38"/>
      <c r="I132" s="38"/>
      <c r="J132" s="38"/>
      <c r="K132" s="38"/>
      <c r="L132" s="38"/>
      <c r="M132" s="38"/>
    </row>
    <row r="133" spans="1:13" x14ac:dyDescent="0.3">
      <c r="A133" s="38"/>
      <c r="B133" s="38"/>
      <c r="C133" s="38"/>
      <c r="D133" s="38"/>
      <c r="E133" s="38"/>
      <c r="F133" s="38"/>
      <c r="G133" s="38"/>
      <c r="H133" s="38"/>
      <c r="I133" s="38"/>
      <c r="J133" s="38"/>
      <c r="K133" s="38"/>
      <c r="L133" s="38"/>
      <c r="M133" s="38"/>
    </row>
    <row r="134" spans="1:13" x14ac:dyDescent="0.3">
      <c r="A134" s="38"/>
      <c r="B134" s="38"/>
      <c r="C134" s="38"/>
      <c r="D134" s="38"/>
      <c r="E134" s="38"/>
      <c r="F134" s="38"/>
      <c r="G134" s="38"/>
      <c r="H134" s="38"/>
      <c r="I134" s="38"/>
      <c r="J134" s="38"/>
      <c r="K134" s="38"/>
      <c r="L134" s="38"/>
      <c r="M134" s="38"/>
    </row>
    <row r="135" spans="1:13" x14ac:dyDescent="0.3">
      <c r="A135" s="38"/>
      <c r="B135" s="38"/>
      <c r="C135" s="38"/>
      <c r="D135" s="38"/>
      <c r="E135" s="38"/>
      <c r="F135" s="38"/>
      <c r="G135" s="38"/>
      <c r="H135" s="38"/>
      <c r="I135" s="38"/>
      <c r="J135" s="38"/>
      <c r="K135" s="38"/>
      <c r="L135" s="38"/>
      <c r="M135" s="38"/>
    </row>
    <row r="136" spans="1:13" x14ac:dyDescent="0.3">
      <c r="A136" s="38"/>
      <c r="B136" s="38"/>
      <c r="C136" s="38"/>
      <c r="D136" s="38"/>
      <c r="E136" s="38"/>
      <c r="F136" s="38"/>
      <c r="G136" s="38"/>
      <c r="H136" s="38"/>
      <c r="I136" s="38"/>
      <c r="J136" s="38"/>
      <c r="K136" s="38"/>
      <c r="L136" s="38"/>
      <c r="M136" s="38"/>
    </row>
    <row r="137" spans="1:13" x14ac:dyDescent="0.3">
      <c r="A137" s="38"/>
      <c r="B137" s="38"/>
      <c r="C137" s="38"/>
      <c r="D137" s="38"/>
      <c r="E137" s="38"/>
      <c r="F137" s="38"/>
      <c r="G137" s="38"/>
      <c r="H137" s="38"/>
      <c r="I137" s="38"/>
      <c r="J137" s="38"/>
      <c r="K137" s="38"/>
      <c r="L137" s="38"/>
      <c r="M137" s="38"/>
    </row>
    <row r="138" spans="1:13" x14ac:dyDescent="0.3">
      <c r="A138" s="38"/>
      <c r="B138" s="38"/>
      <c r="C138" s="38"/>
      <c r="D138" s="38"/>
      <c r="E138" s="38"/>
      <c r="F138" s="38"/>
      <c r="G138" s="38"/>
      <c r="H138" s="38"/>
      <c r="I138" s="38"/>
      <c r="J138" s="38"/>
      <c r="K138" s="38"/>
      <c r="L138" s="38"/>
      <c r="M138" s="38"/>
    </row>
    <row r="139" spans="1:13" x14ac:dyDescent="0.3">
      <c r="A139" s="38"/>
      <c r="B139" s="38"/>
      <c r="C139" s="38"/>
      <c r="D139" s="38"/>
      <c r="E139" s="38"/>
      <c r="F139" s="38"/>
      <c r="G139" s="38"/>
      <c r="H139" s="38"/>
      <c r="I139" s="38"/>
      <c r="J139" s="38"/>
      <c r="K139" s="38"/>
      <c r="L139" s="38"/>
      <c r="M139" s="38"/>
    </row>
    <row r="140" spans="1:13" x14ac:dyDescent="0.3">
      <c r="A140" s="38"/>
      <c r="B140" s="38"/>
      <c r="C140" s="38"/>
      <c r="D140" s="38"/>
      <c r="E140" s="38"/>
      <c r="F140" s="38"/>
      <c r="G140" s="38"/>
      <c r="H140" s="38"/>
      <c r="I140" s="38"/>
      <c r="J140" s="38"/>
      <c r="K140" s="38"/>
      <c r="L140" s="38"/>
      <c r="M140" s="38"/>
    </row>
    <row r="141" spans="1:13" x14ac:dyDescent="0.3">
      <c r="A141" s="38"/>
      <c r="B141" s="38"/>
      <c r="C141" s="38"/>
      <c r="D141" s="38"/>
      <c r="E141" s="38"/>
      <c r="F141" s="38"/>
      <c r="G141" s="38"/>
      <c r="H141" s="38"/>
      <c r="I141" s="38"/>
      <c r="J141" s="38"/>
      <c r="K141" s="38"/>
      <c r="L141" s="38"/>
      <c r="M141" s="38"/>
    </row>
    <row r="142" spans="1:13" x14ac:dyDescent="0.3">
      <c r="A142" s="38"/>
      <c r="B142" s="38"/>
      <c r="C142" s="38"/>
      <c r="D142" s="38"/>
      <c r="E142" s="38"/>
      <c r="F142" s="38"/>
      <c r="G142" s="38"/>
      <c r="H142" s="38"/>
      <c r="I142" s="38"/>
      <c r="J142" s="38"/>
      <c r="K142" s="38"/>
      <c r="L142" s="38"/>
      <c r="M142" s="38"/>
    </row>
    <row r="143" spans="1:13" x14ac:dyDescent="0.3">
      <c r="A143" s="38"/>
      <c r="B143" s="38"/>
      <c r="C143" s="38"/>
      <c r="D143" s="38"/>
      <c r="E143" s="38"/>
      <c r="F143" s="38"/>
      <c r="G143" s="38"/>
      <c r="H143" s="38"/>
      <c r="I143" s="38"/>
      <c r="J143" s="38"/>
      <c r="K143" s="38"/>
      <c r="L143" s="38"/>
      <c r="M143" s="38"/>
    </row>
    <row r="144" spans="1:13" x14ac:dyDescent="0.3">
      <c r="A144" s="38"/>
      <c r="B144" s="38"/>
      <c r="C144" s="38"/>
      <c r="D144" s="38"/>
      <c r="E144" s="38"/>
      <c r="F144" s="38"/>
      <c r="G144" s="38"/>
      <c r="H144" s="38"/>
      <c r="I144" s="38"/>
      <c r="J144" s="38"/>
      <c r="K144" s="38"/>
      <c r="L144" s="38"/>
      <c r="M144" s="38"/>
    </row>
    <row r="145" spans="1:13" x14ac:dyDescent="0.3">
      <c r="A145" s="38"/>
      <c r="B145" s="38"/>
      <c r="C145" s="38"/>
      <c r="D145" s="38"/>
      <c r="E145" s="38"/>
      <c r="F145" s="38"/>
      <c r="G145" s="38"/>
      <c r="H145" s="38"/>
      <c r="I145" s="38"/>
      <c r="J145" s="38"/>
      <c r="K145" s="38"/>
      <c r="L145" s="38"/>
      <c r="M145" s="38"/>
    </row>
    <row r="146" spans="1:13" x14ac:dyDescent="0.3">
      <c r="A146" s="38"/>
      <c r="B146" s="38"/>
      <c r="C146" s="38"/>
      <c r="D146" s="38"/>
      <c r="E146" s="38"/>
      <c r="F146" s="38"/>
      <c r="G146" s="38"/>
      <c r="H146" s="38"/>
      <c r="I146" s="38"/>
      <c r="J146" s="38"/>
      <c r="K146" s="38"/>
      <c r="L146" s="38"/>
      <c r="M146" s="38"/>
    </row>
    <row r="147" spans="1:13" x14ac:dyDescent="0.3">
      <c r="A147" s="38"/>
      <c r="B147" s="38"/>
      <c r="C147" s="38"/>
      <c r="D147" s="38"/>
      <c r="E147" s="38"/>
      <c r="F147" s="38"/>
      <c r="G147" s="38"/>
      <c r="H147" s="38"/>
      <c r="I147" s="38"/>
      <c r="J147" s="38"/>
      <c r="K147" s="38"/>
      <c r="L147" s="38"/>
      <c r="M147" s="38"/>
    </row>
    <row r="148" spans="1:13" x14ac:dyDescent="0.3">
      <c r="A148" s="38"/>
      <c r="B148" s="38"/>
      <c r="C148" s="38"/>
      <c r="D148" s="38"/>
      <c r="E148" s="38"/>
      <c r="F148" s="38"/>
      <c r="G148" s="38"/>
      <c r="H148" s="38"/>
      <c r="I148" s="38"/>
      <c r="J148" s="38"/>
      <c r="K148" s="38"/>
      <c r="L148" s="38"/>
      <c r="M148" s="38"/>
    </row>
    <row r="149" spans="1:13" x14ac:dyDescent="0.3">
      <c r="A149" s="38"/>
      <c r="B149" s="38"/>
      <c r="C149" s="38"/>
      <c r="D149" s="38"/>
      <c r="E149" s="38"/>
      <c r="F149" s="38"/>
      <c r="G149" s="38"/>
      <c r="H149" s="38"/>
      <c r="I149" s="38"/>
      <c r="J149" s="38"/>
      <c r="K149" s="38"/>
      <c r="L149" s="38"/>
      <c r="M149" s="38"/>
    </row>
    <row r="150" spans="1:13" x14ac:dyDescent="0.3">
      <c r="A150" s="38"/>
      <c r="B150" s="38"/>
      <c r="C150" s="38"/>
      <c r="D150" s="38"/>
      <c r="E150" s="38"/>
      <c r="F150" s="38"/>
      <c r="G150" s="38"/>
      <c r="H150" s="38"/>
      <c r="I150" s="38"/>
      <c r="J150" s="38"/>
      <c r="K150" s="38"/>
      <c r="L150" s="38"/>
      <c r="M150" s="38"/>
    </row>
    <row r="151" spans="1:13" x14ac:dyDescent="0.3">
      <c r="A151" s="38"/>
      <c r="B151" s="38"/>
      <c r="C151" s="38"/>
      <c r="D151" s="38"/>
      <c r="E151" s="38"/>
      <c r="F151" s="38"/>
      <c r="G151" s="38"/>
      <c r="H151" s="38"/>
      <c r="I151" s="38"/>
      <c r="J151" s="38"/>
      <c r="K151" s="38"/>
      <c r="L151" s="38"/>
      <c r="M151" s="38"/>
    </row>
    <row r="152" spans="1:13" x14ac:dyDescent="0.3">
      <c r="A152" s="38"/>
      <c r="B152" s="38"/>
      <c r="C152" s="38"/>
      <c r="D152" s="38"/>
      <c r="E152" s="38"/>
      <c r="F152" s="38"/>
      <c r="G152" s="38"/>
      <c r="H152" s="38"/>
      <c r="I152" s="38"/>
      <c r="J152" s="38"/>
      <c r="K152" s="38"/>
      <c r="L152" s="38"/>
      <c r="M152" s="38"/>
    </row>
    <row r="153" spans="1:13" x14ac:dyDescent="0.3">
      <c r="A153" s="38"/>
      <c r="B153" s="38"/>
      <c r="C153" s="38"/>
      <c r="D153" s="38"/>
      <c r="E153" s="38"/>
      <c r="F153" s="38"/>
      <c r="G153" s="38"/>
      <c r="H153" s="38"/>
      <c r="I153" s="38"/>
      <c r="J153" s="38"/>
      <c r="K153" s="38"/>
      <c r="L153" s="38"/>
      <c r="M153" s="38"/>
    </row>
    <row r="154" spans="1:13" x14ac:dyDescent="0.3">
      <c r="A154" s="38"/>
      <c r="B154" s="38"/>
      <c r="C154" s="38"/>
      <c r="D154" s="38"/>
      <c r="E154" s="38"/>
      <c r="F154" s="38"/>
      <c r="G154" s="38"/>
      <c r="H154" s="38"/>
      <c r="I154" s="38"/>
      <c r="J154" s="38"/>
      <c r="K154" s="38"/>
      <c r="L154" s="38"/>
      <c r="M154" s="38"/>
    </row>
    <row r="155" spans="1:13" x14ac:dyDescent="0.3">
      <c r="A155" s="38"/>
      <c r="B155" s="38"/>
      <c r="C155" s="38"/>
      <c r="D155" s="38"/>
      <c r="E155" s="38"/>
      <c r="F155" s="38"/>
      <c r="G155" s="38"/>
      <c r="H155" s="38"/>
      <c r="I155" s="38"/>
      <c r="J155" s="38"/>
      <c r="K155" s="38"/>
      <c r="L155" s="38"/>
      <c r="M155" s="38"/>
    </row>
    <row r="156" spans="1:13" x14ac:dyDescent="0.3">
      <c r="A156" s="38"/>
      <c r="B156" s="38"/>
      <c r="C156" s="38"/>
      <c r="D156" s="38"/>
      <c r="E156" s="38"/>
      <c r="F156" s="38"/>
      <c r="G156" s="38"/>
      <c r="H156" s="38"/>
      <c r="I156" s="38"/>
      <c r="J156" s="38"/>
      <c r="K156" s="38"/>
      <c r="L156" s="38"/>
      <c r="M156" s="38"/>
    </row>
    <row r="157" spans="1:13" x14ac:dyDescent="0.3">
      <c r="A157" s="38"/>
      <c r="B157" s="38"/>
      <c r="C157" s="38"/>
      <c r="D157" s="38"/>
      <c r="E157" s="38"/>
      <c r="F157" s="38"/>
      <c r="G157" s="38"/>
      <c r="H157" s="38"/>
      <c r="I157" s="38"/>
      <c r="J157" s="38"/>
      <c r="K157" s="38"/>
      <c r="L157" s="38"/>
      <c r="M157" s="38"/>
    </row>
    <row r="158" spans="1:13" x14ac:dyDescent="0.3">
      <c r="A158" s="38"/>
      <c r="B158" s="38"/>
      <c r="C158" s="38"/>
      <c r="D158" s="38"/>
      <c r="E158" s="38"/>
      <c r="F158" s="38"/>
      <c r="G158" s="38"/>
      <c r="H158" s="38"/>
      <c r="I158" s="38"/>
      <c r="J158" s="38"/>
      <c r="K158" s="38"/>
      <c r="L158" s="38"/>
      <c r="M158" s="38"/>
    </row>
    <row r="159" spans="1:13" x14ac:dyDescent="0.3">
      <c r="A159" s="38"/>
      <c r="B159" s="38"/>
      <c r="C159" s="38"/>
      <c r="D159" s="38"/>
      <c r="E159" s="38"/>
      <c r="F159" s="38"/>
      <c r="G159" s="38"/>
      <c r="H159" s="38"/>
      <c r="I159" s="38"/>
      <c r="J159" s="38"/>
      <c r="K159" s="38"/>
      <c r="L159" s="38"/>
      <c r="M159" s="38"/>
    </row>
    <row r="160" spans="1:13" x14ac:dyDescent="0.3">
      <c r="A160" s="38"/>
      <c r="B160" s="38"/>
      <c r="C160" s="38"/>
      <c r="D160" s="38"/>
      <c r="E160" s="38"/>
      <c r="F160" s="38"/>
      <c r="G160" s="38"/>
      <c r="H160" s="38"/>
      <c r="I160" s="38"/>
      <c r="J160" s="38"/>
      <c r="K160" s="38"/>
      <c r="L160" s="38"/>
      <c r="M160" s="38"/>
    </row>
    <row r="161" spans="1:13" x14ac:dyDescent="0.3">
      <c r="A161" s="38"/>
      <c r="B161" s="38"/>
      <c r="C161" s="38"/>
      <c r="D161" s="38"/>
      <c r="E161" s="38"/>
      <c r="F161" s="38"/>
      <c r="G161" s="38"/>
      <c r="H161" s="38"/>
      <c r="I161" s="38"/>
      <c r="J161" s="38"/>
      <c r="K161" s="38"/>
      <c r="L161" s="38"/>
      <c r="M161" s="38"/>
    </row>
    <row r="162" spans="1:13" x14ac:dyDescent="0.3">
      <c r="A162" s="38"/>
      <c r="B162" s="38"/>
      <c r="C162" s="38"/>
      <c r="D162" s="38"/>
      <c r="E162" s="38"/>
      <c r="F162" s="38"/>
      <c r="G162" s="38"/>
      <c r="H162" s="38"/>
      <c r="I162" s="38"/>
      <c r="J162" s="38"/>
      <c r="K162" s="38"/>
      <c r="L162" s="38"/>
      <c r="M162" s="38"/>
    </row>
    <row r="163" spans="1:13" x14ac:dyDescent="0.3">
      <c r="A163" s="38"/>
      <c r="B163" s="38"/>
      <c r="C163" s="38"/>
      <c r="D163" s="38"/>
      <c r="E163" s="38"/>
      <c r="F163" s="38"/>
      <c r="G163" s="38"/>
      <c r="H163" s="38"/>
      <c r="I163" s="38"/>
      <c r="J163" s="38"/>
      <c r="K163" s="38"/>
      <c r="L163" s="38"/>
      <c r="M163" s="38"/>
    </row>
    <row r="164" spans="1:13" x14ac:dyDescent="0.3">
      <c r="A164" s="38"/>
      <c r="B164" s="38"/>
      <c r="C164" s="38"/>
      <c r="D164" s="38"/>
      <c r="E164" s="38"/>
      <c r="F164" s="38"/>
      <c r="G164" s="38"/>
      <c r="H164" s="38"/>
      <c r="I164" s="38"/>
      <c r="J164" s="38"/>
      <c r="K164" s="38"/>
      <c r="L164" s="38"/>
      <c r="M164" s="38"/>
    </row>
    <row r="165" spans="1:13" x14ac:dyDescent="0.3">
      <c r="A165" s="38"/>
      <c r="B165" s="38"/>
      <c r="C165" s="38"/>
      <c r="D165" s="38"/>
      <c r="E165" s="38"/>
      <c r="F165" s="38"/>
      <c r="G165" s="38"/>
      <c r="H165" s="38"/>
      <c r="I165" s="38"/>
      <c r="J165" s="38"/>
      <c r="K165" s="38"/>
      <c r="L165" s="38"/>
      <c r="M165" s="38"/>
    </row>
    <row r="166" spans="1:13" x14ac:dyDescent="0.3">
      <c r="A166" s="38"/>
      <c r="B166" s="38"/>
      <c r="C166" s="38"/>
      <c r="D166" s="38"/>
      <c r="E166" s="38"/>
      <c r="F166" s="38"/>
      <c r="G166" s="38"/>
      <c r="H166" s="38"/>
      <c r="I166" s="38"/>
      <c r="J166" s="38"/>
      <c r="K166" s="38"/>
      <c r="L166" s="38"/>
      <c r="M166" s="38"/>
    </row>
    <row r="167" spans="1:13" x14ac:dyDescent="0.3">
      <c r="A167" s="38"/>
      <c r="B167" s="38"/>
      <c r="C167" s="38"/>
      <c r="D167" s="38"/>
      <c r="E167" s="38"/>
      <c r="F167" s="38"/>
      <c r="G167" s="38"/>
      <c r="H167" s="38"/>
      <c r="I167" s="38"/>
      <c r="J167" s="38"/>
      <c r="K167" s="38"/>
      <c r="L167" s="38"/>
      <c r="M167" s="38"/>
    </row>
    <row r="168" spans="1:13" x14ac:dyDescent="0.3">
      <c r="A168" s="38"/>
      <c r="B168" s="38"/>
      <c r="C168" s="38"/>
      <c r="D168" s="38"/>
      <c r="E168" s="38"/>
      <c r="F168" s="38"/>
      <c r="G168" s="38"/>
      <c r="H168" s="38"/>
      <c r="I168" s="38"/>
      <c r="J168" s="38"/>
      <c r="K168" s="38"/>
      <c r="L168" s="38"/>
      <c r="M168" s="38"/>
    </row>
    <row r="169" spans="1:13" x14ac:dyDescent="0.3">
      <c r="A169" s="38"/>
      <c r="B169" s="38"/>
      <c r="C169" s="38"/>
      <c r="D169" s="38"/>
      <c r="E169" s="38"/>
      <c r="F169" s="38"/>
      <c r="G169" s="38"/>
      <c r="H169" s="38"/>
      <c r="I169" s="38"/>
      <c r="J169" s="38"/>
      <c r="K169" s="38"/>
      <c r="L169" s="38"/>
      <c r="M169" s="38"/>
    </row>
    <row r="170" spans="1:13" x14ac:dyDescent="0.3">
      <c r="A170" s="38"/>
      <c r="B170" s="38"/>
      <c r="C170" s="38"/>
      <c r="D170" s="38"/>
      <c r="E170" s="38"/>
      <c r="F170" s="38"/>
      <c r="G170" s="38"/>
      <c r="H170" s="38"/>
      <c r="I170" s="38"/>
      <c r="J170" s="38"/>
      <c r="K170" s="38"/>
      <c r="L170" s="38"/>
      <c r="M170" s="38"/>
    </row>
    <row r="171" spans="1:13" x14ac:dyDescent="0.3">
      <c r="A171" s="38"/>
      <c r="B171" s="38"/>
      <c r="C171" s="38"/>
      <c r="D171" s="38"/>
      <c r="E171" s="38"/>
      <c r="F171" s="38"/>
      <c r="G171" s="38"/>
      <c r="H171" s="38"/>
      <c r="I171" s="38"/>
      <c r="J171" s="38"/>
      <c r="K171" s="38"/>
      <c r="L171" s="38"/>
      <c r="M171" s="38"/>
    </row>
    <row r="172" spans="1:13" x14ac:dyDescent="0.3">
      <c r="A172" s="38"/>
      <c r="B172" s="38"/>
      <c r="C172" s="38"/>
      <c r="D172" s="38"/>
      <c r="E172" s="38"/>
      <c r="F172" s="38"/>
      <c r="G172" s="38"/>
      <c r="H172" s="38"/>
      <c r="I172" s="38"/>
      <c r="J172" s="38"/>
      <c r="K172" s="38"/>
      <c r="L172" s="38"/>
      <c r="M172" s="38"/>
    </row>
    <row r="173" spans="1:13" x14ac:dyDescent="0.3">
      <c r="A173" s="38"/>
      <c r="B173" s="38"/>
      <c r="C173" s="38"/>
      <c r="D173" s="38"/>
      <c r="E173" s="38"/>
      <c r="F173" s="38"/>
      <c r="G173" s="38"/>
      <c r="H173" s="38"/>
      <c r="I173" s="38"/>
      <c r="J173" s="38"/>
      <c r="K173" s="38"/>
      <c r="L173" s="38"/>
      <c r="M173" s="38"/>
    </row>
    <row r="174" spans="1:13" x14ac:dyDescent="0.3">
      <c r="A174" s="38"/>
      <c r="B174" s="38"/>
      <c r="C174" s="38"/>
      <c r="D174" s="38"/>
      <c r="E174" s="38"/>
      <c r="F174" s="38"/>
      <c r="G174" s="38"/>
      <c r="H174" s="38"/>
      <c r="I174" s="38"/>
      <c r="J174" s="38"/>
      <c r="K174" s="38"/>
      <c r="L174" s="38"/>
      <c r="M174" s="38"/>
    </row>
    <row r="175" spans="1:13" x14ac:dyDescent="0.3">
      <c r="A175" s="38"/>
      <c r="B175" s="38"/>
      <c r="C175" s="38"/>
      <c r="D175" s="38"/>
      <c r="E175" s="38"/>
      <c r="F175" s="38"/>
      <c r="G175" s="38"/>
      <c r="H175" s="38"/>
      <c r="I175" s="38"/>
      <c r="J175" s="38"/>
      <c r="K175" s="38"/>
      <c r="L175" s="38"/>
      <c r="M175" s="38"/>
    </row>
    <row r="176" spans="1:13" x14ac:dyDescent="0.3">
      <c r="A176" s="38"/>
      <c r="B176" s="38"/>
      <c r="C176" s="38"/>
      <c r="D176" s="38"/>
      <c r="E176" s="38"/>
      <c r="F176" s="38"/>
      <c r="G176" s="38"/>
      <c r="H176" s="38"/>
      <c r="I176" s="38"/>
      <c r="J176" s="38"/>
      <c r="K176" s="38"/>
      <c r="L176" s="38"/>
      <c r="M176" s="38"/>
    </row>
    <row r="177" spans="1:13" x14ac:dyDescent="0.3">
      <c r="A177" s="38"/>
      <c r="B177" s="38"/>
      <c r="C177" s="38"/>
      <c r="D177" s="38"/>
      <c r="E177" s="38"/>
      <c r="F177" s="38"/>
      <c r="G177" s="38"/>
      <c r="H177" s="38"/>
      <c r="I177" s="38"/>
      <c r="J177" s="38"/>
      <c r="K177" s="38"/>
      <c r="L177" s="38"/>
      <c r="M177" s="38"/>
    </row>
    <row r="178" spans="1:13" x14ac:dyDescent="0.3">
      <c r="A178" s="38"/>
      <c r="B178" s="38"/>
      <c r="C178" s="38"/>
      <c r="D178" s="38"/>
      <c r="E178" s="38"/>
      <c r="F178" s="38"/>
      <c r="G178" s="38"/>
      <c r="H178" s="38"/>
      <c r="I178" s="38"/>
      <c r="J178" s="38"/>
      <c r="K178" s="38"/>
      <c r="L178" s="38"/>
      <c r="M178" s="38"/>
    </row>
    <row r="179" spans="1:13" x14ac:dyDescent="0.3">
      <c r="A179" s="38"/>
      <c r="B179" s="38"/>
      <c r="C179" s="38"/>
      <c r="D179" s="38"/>
      <c r="E179" s="38"/>
      <c r="F179" s="38"/>
      <c r="G179" s="38"/>
      <c r="H179" s="38"/>
      <c r="I179" s="38"/>
      <c r="J179" s="38"/>
      <c r="K179" s="38"/>
      <c r="L179" s="38"/>
      <c r="M179" s="38"/>
    </row>
    <row r="180" spans="1:13" x14ac:dyDescent="0.3">
      <c r="A180" s="38"/>
      <c r="B180" s="38"/>
      <c r="C180" s="38"/>
      <c r="D180" s="38"/>
      <c r="E180" s="38"/>
      <c r="F180" s="38"/>
      <c r="G180" s="38"/>
      <c r="H180" s="38"/>
      <c r="I180" s="38"/>
      <c r="J180" s="38"/>
      <c r="K180" s="38"/>
      <c r="L180" s="38"/>
      <c r="M180" s="38"/>
    </row>
    <row r="181" spans="1:13" x14ac:dyDescent="0.3">
      <c r="A181" s="38"/>
      <c r="B181" s="38"/>
      <c r="C181" s="38"/>
      <c r="D181" s="38"/>
      <c r="E181" s="38"/>
      <c r="F181" s="38"/>
      <c r="G181" s="38"/>
      <c r="H181" s="38"/>
      <c r="I181" s="38"/>
      <c r="J181" s="38"/>
      <c r="K181" s="38"/>
      <c r="L181" s="38"/>
      <c r="M181" s="38"/>
    </row>
    <row r="182" spans="1:13" x14ac:dyDescent="0.3">
      <c r="A182" s="38"/>
      <c r="B182" s="38"/>
      <c r="C182" s="38"/>
      <c r="D182" s="38"/>
      <c r="E182" s="38"/>
      <c r="F182" s="38"/>
      <c r="G182" s="38"/>
      <c r="H182" s="38"/>
      <c r="I182" s="38"/>
      <c r="J182" s="38"/>
      <c r="K182" s="38"/>
      <c r="L182" s="38"/>
      <c r="M182" s="38"/>
    </row>
    <row r="183" spans="1:13" x14ac:dyDescent="0.3">
      <c r="A183" s="38"/>
      <c r="B183" s="38"/>
      <c r="C183" s="38"/>
      <c r="D183" s="38"/>
      <c r="E183" s="38"/>
      <c r="F183" s="38"/>
      <c r="G183" s="38"/>
      <c r="H183" s="38"/>
      <c r="I183" s="38"/>
      <c r="J183" s="38"/>
      <c r="K183" s="38"/>
      <c r="L183" s="38"/>
      <c r="M183" s="38"/>
    </row>
    <row r="184" spans="1:13" x14ac:dyDescent="0.3">
      <c r="A184" s="38"/>
      <c r="B184" s="38"/>
      <c r="C184" s="38"/>
      <c r="D184" s="38"/>
      <c r="E184" s="38"/>
      <c r="F184" s="38"/>
      <c r="G184" s="38"/>
      <c r="H184" s="38"/>
      <c r="I184" s="38"/>
      <c r="J184" s="38"/>
      <c r="K184" s="38"/>
      <c r="L184" s="38"/>
      <c r="M184" s="38"/>
    </row>
    <row r="185" spans="1:13" x14ac:dyDescent="0.3">
      <c r="A185" s="38"/>
      <c r="B185" s="38"/>
      <c r="C185" s="38"/>
      <c r="D185" s="38"/>
      <c r="E185" s="38"/>
      <c r="F185" s="38"/>
      <c r="G185" s="38"/>
      <c r="H185" s="38"/>
      <c r="I185" s="38"/>
      <c r="J185" s="38"/>
      <c r="K185" s="38"/>
      <c r="L185" s="38"/>
      <c r="M185" s="38"/>
    </row>
    <row r="186" spans="1:13" x14ac:dyDescent="0.3">
      <c r="A186" s="38"/>
      <c r="B186" s="38"/>
      <c r="C186" s="38"/>
      <c r="D186" s="38"/>
      <c r="E186" s="38"/>
      <c r="F186" s="38"/>
      <c r="G186" s="38"/>
      <c r="H186" s="38"/>
      <c r="I186" s="38"/>
      <c r="J186" s="38"/>
      <c r="K186" s="38"/>
      <c r="L186" s="38"/>
      <c r="M186" s="38"/>
    </row>
    <row r="187" spans="1:13" x14ac:dyDescent="0.3">
      <c r="A187" s="38"/>
      <c r="B187" s="38"/>
      <c r="C187" s="38"/>
      <c r="D187" s="38"/>
      <c r="E187" s="38"/>
      <c r="F187" s="38"/>
      <c r="G187" s="38"/>
      <c r="H187" s="38"/>
      <c r="I187" s="38"/>
      <c r="J187" s="38"/>
      <c r="K187" s="38"/>
      <c r="L187" s="38"/>
      <c r="M187" s="38"/>
    </row>
    <row r="188" spans="1:13" x14ac:dyDescent="0.3">
      <c r="A188" s="38"/>
      <c r="B188" s="38"/>
      <c r="C188" s="38"/>
      <c r="D188" s="38"/>
      <c r="E188" s="38"/>
      <c r="F188" s="38"/>
      <c r="G188" s="38"/>
      <c r="H188" s="38"/>
      <c r="I188" s="38"/>
      <c r="J188" s="38"/>
      <c r="K188" s="38"/>
      <c r="L188" s="38"/>
      <c r="M188" s="38"/>
    </row>
    <row r="189" spans="1:13" x14ac:dyDescent="0.3">
      <c r="A189" s="38"/>
      <c r="B189" s="38"/>
      <c r="C189" s="38"/>
      <c r="D189" s="38"/>
      <c r="E189" s="38"/>
      <c r="F189" s="38"/>
      <c r="G189" s="38"/>
      <c r="H189" s="38"/>
      <c r="I189" s="38"/>
      <c r="J189" s="38"/>
      <c r="K189" s="38"/>
      <c r="L189" s="38"/>
      <c r="M189" s="38"/>
    </row>
    <row r="190" spans="1:13" x14ac:dyDescent="0.3">
      <c r="A190" s="38"/>
      <c r="B190" s="38"/>
      <c r="C190" s="38"/>
      <c r="D190" s="38"/>
      <c r="E190" s="38"/>
      <c r="F190" s="38"/>
      <c r="G190" s="38"/>
      <c r="H190" s="38"/>
      <c r="I190" s="38"/>
      <c r="J190" s="38"/>
      <c r="K190" s="38"/>
      <c r="L190" s="38"/>
      <c r="M190" s="38"/>
    </row>
    <row r="191" spans="1:13" x14ac:dyDescent="0.3">
      <c r="A191" s="38"/>
      <c r="B191" s="38"/>
      <c r="C191" s="38"/>
      <c r="D191" s="38"/>
      <c r="E191" s="38"/>
      <c r="F191" s="38"/>
      <c r="G191" s="38"/>
      <c r="H191" s="38"/>
      <c r="I191" s="38"/>
      <c r="J191" s="38"/>
      <c r="K191" s="38"/>
      <c r="L191" s="38"/>
      <c r="M191" s="38"/>
    </row>
    <row r="192" spans="1:13" x14ac:dyDescent="0.3">
      <c r="A192" s="38"/>
      <c r="B192" s="38"/>
      <c r="C192" s="38"/>
      <c r="D192" s="38"/>
      <c r="E192" s="38"/>
      <c r="F192" s="38"/>
      <c r="G192" s="38"/>
      <c r="H192" s="38"/>
      <c r="I192" s="38"/>
      <c r="J192" s="38"/>
      <c r="K192" s="38"/>
      <c r="L192" s="38"/>
      <c r="M192" s="38"/>
    </row>
    <row r="193" spans="1:13" x14ac:dyDescent="0.3">
      <c r="A193" s="38"/>
      <c r="B193" s="38"/>
      <c r="C193" s="38"/>
      <c r="D193" s="38"/>
      <c r="E193" s="38"/>
      <c r="F193" s="38"/>
      <c r="G193" s="38"/>
      <c r="H193" s="38"/>
      <c r="I193" s="38"/>
      <c r="J193" s="38"/>
      <c r="K193" s="38"/>
      <c r="L193" s="38"/>
      <c r="M193" s="38"/>
    </row>
    <row r="194" spans="1:13" x14ac:dyDescent="0.3">
      <c r="A194" s="38"/>
      <c r="B194" s="38"/>
      <c r="C194" s="38"/>
      <c r="D194" s="38"/>
      <c r="E194" s="38"/>
      <c r="F194" s="38"/>
      <c r="G194" s="38"/>
      <c r="H194" s="38"/>
      <c r="I194" s="38"/>
      <c r="J194" s="38"/>
      <c r="K194" s="38"/>
      <c r="L194" s="38"/>
      <c r="M194" s="38"/>
    </row>
    <row r="195" spans="1:13" x14ac:dyDescent="0.3">
      <c r="A195" s="38"/>
      <c r="B195" s="38"/>
      <c r="C195" s="38"/>
      <c r="D195" s="38"/>
      <c r="E195" s="38"/>
      <c r="F195" s="38"/>
      <c r="G195" s="38"/>
      <c r="H195" s="38"/>
      <c r="I195" s="38"/>
      <c r="J195" s="38"/>
      <c r="K195" s="38"/>
      <c r="L195" s="38"/>
      <c r="M195" s="38"/>
    </row>
    <row r="196" spans="1:13" x14ac:dyDescent="0.3">
      <c r="A196" s="38"/>
      <c r="B196" s="38"/>
      <c r="C196" s="38"/>
      <c r="D196" s="38"/>
      <c r="E196" s="38"/>
      <c r="F196" s="38"/>
      <c r="G196" s="38"/>
      <c r="H196" s="38"/>
      <c r="I196" s="38"/>
      <c r="J196" s="38"/>
      <c r="K196" s="38"/>
      <c r="L196" s="38"/>
      <c r="M196" s="38"/>
    </row>
    <row r="197" spans="1:13" x14ac:dyDescent="0.3">
      <c r="A197" s="38"/>
      <c r="B197" s="38"/>
      <c r="C197" s="38"/>
      <c r="D197" s="38"/>
      <c r="E197" s="38"/>
      <c r="F197" s="38"/>
      <c r="G197" s="38"/>
      <c r="H197" s="38"/>
      <c r="I197" s="38"/>
      <c r="J197" s="38"/>
      <c r="K197" s="38"/>
      <c r="L197" s="38"/>
      <c r="M197" s="38"/>
    </row>
    <row r="198" spans="1:13" x14ac:dyDescent="0.3">
      <c r="A198" s="38"/>
      <c r="B198" s="38"/>
      <c r="C198" s="38"/>
      <c r="D198" s="38"/>
      <c r="E198" s="38"/>
      <c r="F198" s="38"/>
      <c r="G198" s="38"/>
      <c r="H198" s="38"/>
      <c r="I198" s="38"/>
      <c r="J198" s="38"/>
      <c r="K198" s="38"/>
      <c r="L198" s="38"/>
      <c r="M198" s="38"/>
    </row>
    <row r="199" spans="1:13" x14ac:dyDescent="0.3">
      <c r="E199" s="38"/>
      <c r="F199" s="38"/>
      <c r="G199" s="38"/>
      <c r="H199" s="38"/>
      <c r="I199" s="38"/>
      <c r="J199" s="38"/>
      <c r="K199" s="38"/>
      <c r="L199" s="38"/>
      <c r="M199" s="38"/>
    </row>
    <row r="200" spans="1:13" x14ac:dyDescent="0.3">
      <c r="E200" s="38"/>
      <c r="F200" s="38"/>
      <c r="G200" s="38"/>
      <c r="H200" s="38"/>
      <c r="I200" s="38"/>
      <c r="J200" s="38"/>
      <c r="K200" s="38"/>
      <c r="L200" s="38"/>
      <c r="M200" s="38"/>
    </row>
    <row r="201" spans="1:13" x14ac:dyDescent="0.3">
      <c r="E201" s="38"/>
      <c r="F201" s="38"/>
      <c r="G201" s="38"/>
      <c r="H201" s="38"/>
      <c r="I201" s="38"/>
      <c r="J201" s="38"/>
      <c r="K201" s="38"/>
      <c r="L201" s="38"/>
      <c r="M201" s="38"/>
    </row>
    <row r="202" spans="1:13" x14ac:dyDescent="0.3">
      <c r="E202" s="38"/>
    </row>
  </sheetData>
  <protectedRanges>
    <protectedRange algorithmName="SHA-512" hashValue="4eilXNgPGL8rTuzkKMyybBk80rplKYIhNDFwYdLkOvSafarNOfK/M3h+nQ0VRgAD7X7TvueAESSx7aTvnGj0wg==" saltValue="R/7ADuoH2LkQ2DmLYJOX5A==" spinCount="100000" sqref="J7:L10 A5:I26 J5:M6 J11:M26" name="Plage1"/>
  </protectedRanges>
  <mergeCells count="51">
    <mergeCell ref="P28:R28"/>
    <mergeCell ref="I33:I35"/>
    <mergeCell ref="J33:J35"/>
    <mergeCell ref="I32:L32"/>
    <mergeCell ref="N29:O31"/>
    <mergeCell ref="G33:G35"/>
    <mergeCell ref="B2:I2"/>
    <mergeCell ref="A5:M5"/>
    <mergeCell ref="A7:A10"/>
    <mergeCell ref="B7:C8"/>
    <mergeCell ref="D7:E8"/>
    <mergeCell ref="F7:G8"/>
    <mergeCell ref="I7:I9"/>
    <mergeCell ref="J7:J9"/>
    <mergeCell ref="K7:K9"/>
    <mergeCell ref="L7:L9"/>
    <mergeCell ref="H7:H9"/>
    <mergeCell ref="I26:L26"/>
    <mergeCell ref="K33:L35"/>
    <mergeCell ref="K39:L39"/>
    <mergeCell ref="F13:G13"/>
    <mergeCell ref="B53:C53"/>
    <mergeCell ref="B68:C68"/>
    <mergeCell ref="B54:C54"/>
    <mergeCell ref="G51:M52"/>
    <mergeCell ref="F21:G21"/>
    <mergeCell ref="I21:J21"/>
    <mergeCell ref="A29:M29"/>
    <mergeCell ref="K21:L21"/>
    <mergeCell ref="E32:H32"/>
    <mergeCell ref="H33:H35"/>
    <mergeCell ref="L13:M13"/>
    <mergeCell ref="L15:M15"/>
    <mergeCell ref="F17:G17"/>
    <mergeCell ref="L17:M17"/>
    <mergeCell ref="K40:L40"/>
    <mergeCell ref="K46:L46"/>
    <mergeCell ref="B32:D32"/>
    <mergeCell ref="E33:E35"/>
    <mergeCell ref="F33:F35"/>
    <mergeCell ref="B33:B35"/>
    <mergeCell ref="C33:C35"/>
    <mergeCell ref="D33:D35"/>
    <mergeCell ref="K41:L41"/>
    <mergeCell ref="K42:L42"/>
    <mergeCell ref="K43:L43"/>
    <mergeCell ref="K44:L44"/>
    <mergeCell ref="K45:L45"/>
    <mergeCell ref="K36:L36"/>
    <mergeCell ref="K37:L37"/>
    <mergeCell ref="K38:L38"/>
  </mergeCells>
  <conditionalFormatting sqref="G26:H26">
    <cfRule type="cellIs" dxfId="0" priority="1" operator="greaterThanOrEqual">
      <formula>0.5</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'Source coûts moyens'!$A$4:$A$8</xm:f>
          </x14:formula1>
          <xm:sqref>A33</xm:sqref>
        </x14:dataValidation>
        <x14:dataValidation type="list" allowBlank="1" showInputMessage="1" showErrorMessage="1" xr:uid="{00000000-0002-0000-0300-000001000000}">
          <x14:formula1>
            <xm:f>'Source coûts moyens'!$G$6:$G$44</xm:f>
          </x14:formula1>
          <xm:sqref>E36:E45 I36:I37 I39:I45</xm:sqref>
        </x14:dataValidation>
        <x14:dataValidation type="list" allowBlank="1" showInputMessage="1" showErrorMessage="1" xr:uid="{00000000-0002-0000-0300-000002000000}">
          <x14:formula1>
            <xm:f>'Source coûts moyens'!$D$5:$D$11</xm:f>
          </x14:formula1>
          <xm:sqref>B36:B45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22"/>
  <sheetViews>
    <sheetView workbookViewId="0">
      <selection activeCell="G26" sqref="G26"/>
    </sheetView>
  </sheetViews>
  <sheetFormatPr baseColWidth="10" defaultRowHeight="14.4" x14ac:dyDescent="0.3"/>
  <cols>
    <col min="1" max="1" width="27.5546875" customWidth="1"/>
    <col min="2" max="2" width="18.6640625" bestFit="1" customWidth="1"/>
    <col min="3" max="3" width="29.5546875" customWidth="1"/>
    <col min="4" max="4" width="28.44140625" style="1" customWidth="1"/>
    <col min="5" max="5" width="40.5546875" customWidth="1"/>
    <col min="6" max="6" width="33.109375" bestFit="1" customWidth="1"/>
    <col min="7" max="7" width="33.44140625" customWidth="1"/>
  </cols>
  <sheetData>
    <row r="2" spans="1:9" x14ac:dyDescent="0.3">
      <c r="A2" t="s">
        <v>4</v>
      </c>
      <c r="B2" t="s">
        <v>5</v>
      </c>
      <c r="C2" t="s">
        <v>6</v>
      </c>
      <c r="D2" s="1" t="s">
        <v>7</v>
      </c>
      <c r="E2" t="s">
        <v>8</v>
      </c>
      <c r="F2" t="s">
        <v>9</v>
      </c>
      <c r="G2" t="s">
        <v>10</v>
      </c>
      <c r="H2" t="s">
        <v>233</v>
      </c>
      <c r="I2" t="s">
        <v>235</v>
      </c>
    </row>
    <row r="3" spans="1:9" x14ac:dyDescent="0.3">
      <c r="A3" s="1" t="s">
        <v>46</v>
      </c>
      <c r="B3" s="1" t="s">
        <v>75</v>
      </c>
      <c r="C3" s="1" t="s">
        <v>64</v>
      </c>
      <c r="D3" s="26">
        <v>18003604802920</v>
      </c>
      <c r="E3" s="1" t="s">
        <v>63</v>
      </c>
      <c r="F3" t="s">
        <v>72</v>
      </c>
      <c r="G3" s="4">
        <v>30179399800024</v>
      </c>
    </row>
    <row r="4" spans="1:9" x14ac:dyDescent="0.3">
      <c r="A4" s="1" t="s">
        <v>47</v>
      </c>
      <c r="B4" s="5" t="s">
        <v>85</v>
      </c>
      <c r="C4" s="1" t="s">
        <v>64</v>
      </c>
      <c r="D4" s="26">
        <v>18003604802920</v>
      </c>
      <c r="E4" s="1" t="s">
        <v>63</v>
      </c>
      <c r="F4" t="s">
        <v>71</v>
      </c>
      <c r="G4" s="4">
        <v>26210007600013</v>
      </c>
    </row>
    <row r="5" spans="1:9" x14ac:dyDescent="0.3">
      <c r="A5" s="1" t="s">
        <v>48</v>
      </c>
      <c r="B5" s="1" t="s">
        <v>80</v>
      </c>
      <c r="C5" s="1" t="s">
        <v>64</v>
      </c>
      <c r="D5" s="26">
        <v>18003604802920</v>
      </c>
      <c r="E5" s="1" t="s">
        <v>63</v>
      </c>
      <c r="F5" t="s">
        <v>69</v>
      </c>
      <c r="G5" s="4">
        <v>20004216600161</v>
      </c>
    </row>
    <row r="6" spans="1:9" x14ac:dyDescent="0.3">
      <c r="A6" s="1" t="s">
        <v>49</v>
      </c>
      <c r="B6" s="1" t="s">
        <v>76</v>
      </c>
      <c r="C6" s="1" t="s">
        <v>64</v>
      </c>
      <c r="D6" s="26">
        <v>18003604802920</v>
      </c>
      <c r="E6" s="1" t="s">
        <v>63</v>
      </c>
      <c r="F6" t="s">
        <v>70</v>
      </c>
      <c r="G6" s="4">
        <v>26670057400012</v>
      </c>
    </row>
    <row r="7" spans="1:9" x14ac:dyDescent="0.3">
      <c r="A7" s="1" t="s">
        <v>50</v>
      </c>
      <c r="B7" s="1" t="s">
        <v>81</v>
      </c>
      <c r="C7" s="1" t="s">
        <v>64</v>
      </c>
      <c r="D7" s="26">
        <v>18003604802920</v>
      </c>
      <c r="E7" s="1" t="s">
        <v>63</v>
      </c>
      <c r="F7" t="s">
        <v>67</v>
      </c>
      <c r="G7" s="3">
        <v>19211237300019</v>
      </c>
    </row>
    <row r="8" spans="1:9" s="2" customFormat="1" x14ac:dyDescent="0.3">
      <c r="A8" s="5" t="s">
        <v>51</v>
      </c>
      <c r="B8" s="5" t="s">
        <v>86</v>
      </c>
      <c r="C8" s="5" t="s">
        <v>64</v>
      </c>
      <c r="D8" s="26">
        <v>18003604802920</v>
      </c>
      <c r="E8" s="5" t="s">
        <v>63</v>
      </c>
      <c r="F8" s="7" t="s">
        <v>145</v>
      </c>
      <c r="G8" s="8">
        <v>42882285200052</v>
      </c>
      <c r="H8" s="2" t="s">
        <v>234</v>
      </c>
    </row>
    <row r="9" spans="1:9" x14ac:dyDescent="0.3">
      <c r="A9" s="1" t="s">
        <v>52</v>
      </c>
      <c r="B9" s="1" t="s">
        <v>83</v>
      </c>
      <c r="C9" s="1" t="s">
        <v>64</v>
      </c>
      <c r="D9" s="26">
        <v>18003604802920</v>
      </c>
      <c r="E9" s="1" t="s">
        <v>63</v>
      </c>
      <c r="F9" t="s">
        <v>65</v>
      </c>
      <c r="G9" s="3">
        <v>13000545700010</v>
      </c>
    </row>
    <row r="10" spans="1:9" x14ac:dyDescent="0.3">
      <c r="A10" s="1" t="s">
        <v>53</v>
      </c>
      <c r="B10" s="1" t="s">
        <v>82</v>
      </c>
      <c r="C10" s="1" t="s">
        <v>64</v>
      </c>
      <c r="D10" s="26">
        <v>18003604802920</v>
      </c>
      <c r="E10" s="1" t="s">
        <v>63</v>
      </c>
      <c r="F10" t="s">
        <v>65</v>
      </c>
      <c r="G10" s="3">
        <v>13000545700010</v>
      </c>
    </row>
    <row r="11" spans="1:9" x14ac:dyDescent="0.3">
      <c r="A11" s="1" t="s">
        <v>54</v>
      </c>
      <c r="B11" s="1" t="s">
        <v>84</v>
      </c>
      <c r="C11" s="1" t="s">
        <v>64</v>
      </c>
      <c r="D11" s="26">
        <v>18003604802920</v>
      </c>
      <c r="E11" s="1" t="s">
        <v>63</v>
      </c>
      <c r="F11" t="s">
        <v>65</v>
      </c>
      <c r="G11" s="3">
        <v>13000545700010</v>
      </c>
    </row>
    <row r="12" spans="1:9" x14ac:dyDescent="0.3">
      <c r="A12" s="1" t="s">
        <v>55</v>
      </c>
      <c r="B12" s="1" t="s">
        <v>88</v>
      </c>
      <c r="C12" s="1" t="s">
        <v>64</v>
      </c>
      <c r="D12" s="26">
        <v>18003604802920</v>
      </c>
      <c r="E12" s="1" t="s">
        <v>63</v>
      </c>
      <c r="F12" t="s">
        <v>66</v>
      </c>
      <c r="G12" s="3">
        <v>13001550600012</v>
      </c>
    </row>
    <row r="13" spans="1:9" x14ac:dyDescent="0.3">
      <c r="A13" s="1" t="s">
        <v>56</v>
      </c>
      <c r="B13" s="1" t="s">
        <v>77</v>
      </c>
      <c r="C13" s="1" t="s">
        <v>64</v>
      </c>
      <c r="D13" s="26">
        <v>18003604802920</v>
      </c>
      <c r="E13" s="1" t="s">
        <v>63</v>
      </c>
      <c r="F13" t="s">
        <v>65</v>
      </c>
      <c r="G13" s="3">
        <v>13000545700010</v>
      </c>
    </row>
    <row r="14" spans="1:9" x14ac:dyDescent="0.3">
      <c r="A14" s="1" t="s">
        <v>57</v>
      </c>
      <c r="B14" s="1" t="s">
        <v>87</v>
      </c>
      <c r="C14" s="1" t="s">
        <v>64</v>
      </c>
      <c r="D14" s="26">
        <v>18003604802920</v>
      </c>
      <c r="E14" s="1" t="s">
        <v>63</v>
      </c>
      <c r="F14" t="s">
        <v>67</v>
      </c>
      <c r="G14" s="3">
        <v>19211237300019</v>
      </c>
    </row>
    <row r="15" spans="1:9" x14ac:dyDescent="0.3">
      <c r="A15" s="1" t="s">
        <v>58</v>
      </c>
      <c r="B15" s="1" t="s">
        <v>89</v>
      </c>
      <c r="C15" s="1" t="s">
        <v>64</v>
      </c>
      <c r="D15" s="26">
        <v>18003604802920</v>
      </c>
      <c r="E15" s="1" t="s">
        <v>63</v>
      </c>
      <c r="F15" t="s">
        <v>68</v>
      </c>
      <c r="G15" s="3">
        <v>19511296600799</v>
      </c>
    </row>
    <row r="16" spans="1:9" x14ac:dyDescent="0.3">
      <c r="A16" s="1" t="s">
        <v>59</v>
      </c>
      <c r="B16" s="1" t="s">
        <v>78</v>
      </c>
      <c r="C16" s="1" t="s">
        <v>64</v>
      </c>
      <c r="D16" s="26">
        <v>18003604802920</v>
      </c>
      <c r="E16" s="1" t="s">
        <v>63</v>
      </c>
      <c r="F16" t="s">
        <v>74</v>
      </c>
      <c r="G16" s="3">
        <v>42882285200037</v>
      </c>
    </row>
    <row r="17" spans="1:7" x14ac:dyDescent="0.3">
      <c r="A17" s="1" t="s">
        <v>60</v>
      </c>
      <c r="B17" s="1" t="s">
        <v>79</v>
      </c>
      <c r="C17" s="1" t="s">
        <v>64</v>
      </c>
      <c r="D17" s="26">
        <v>18003604802920</v>
      </c>
      <c r="E17" s="1" t="s">
        <v>63</v>
      </c>
      <c r="F17" t="s">
        <v>66</v>
      </c>
      <c r="G17" s="3">
        <v>13001550600012</v>
      </c>
    </row>
    <row r="18" spans="1:7" s="2" customFormat="1" x14ac:dyDescent="0.3">
      <c r="A18" s="5" t="s">
        <v>61</v>
      </c>
      <c r="B18" s="5" t="s">
        <v>90</v>
      </c>
      <c r="C18" s="5" t="s">
        <v>64</v>
      </c>
      <c r="D18" s="26">
        <v>18003604802920</v>
      </c>
      <c r="E18" s="5" t="s">
        <v>63</v>
      </c>
      <c r="F18" s="7" t="s">
        <v>146</v>
      </c>
      <c r="G18" s="4">
        <v>18008901300023</v>
      </c>
    </row>
    <row r="19" spans="1:7" x14ac:dyDescent="0.3">
      <c r="A19" s="1" t="s">
        <v>246</v>
      </c>
      <c r="B19" s="1" t="s">
        <v>248</v>
      </c>
      <c r="C19" s="5" t="s">
        <v>64</v>
      </c>
      <c r="D19" s="26">
        <v>18003604802920</v>
      </c>
      <c r="E19" s="1" t="s">
        <v>247</v>
      </c>
      <c r="F19" s="7" t="s">
        <v>65</v>
      </c>
      <c r="G19" s="3">
        <v>13000545700010</v>
      </c>
    </row>
    <row r="20" spans="1:7" x14ac:dyDescent="0.3">
      <c r="A20" s="1" t="s">
        <v>62</v>
      </c>
      <c r="B20" s="1" t="s">
        <v>91</v>
      </c>
      <c r="C20" s="1" t="s">
        <v>64</v>
      </c>
      <c r="D20" s="26">
        <v>18003604802920</v>
      </c>
      <c r="E20" s="1" t="s">
        <v>63</v>
      </c>
      <c r="F20" t="s">
        <v>65</v>
      </c>
      <c r="G20" s="3">
        <v>13000545700010</v>
      </c>
    </row>
    <row r="21" spans="1:7" x14ac:dyDescent="0.3">
      <c r="A21" s="24" t="s">
        <v>227</v>
      </c>
      <c r="B21" s="1" t="s">
        <v>229</v>
      </c>
      <c r="C21" s="24" t="s">
        <v>64</v>
      </c>
      <c r="D21" s="26">
        <v>18003604802920</v>
      </c>
      <c r="E21" s="1" t="s">
        <v>63</v>
      </c>
      <c r="F21" t="s">
        <v>65</v>
      </c>
      <c r="G21" s="3">
        <v>13000545700010</v>
      </c>
    </row>
    <row r="22" spans="1:7" x14ac:dyDescent="0.3">
      <c r="A22" s="24" t="s">
        <v>228</v>
      </c>
      <c r="B22" s="1" t="s">
        <v>230</v>
      </c>
      <c r="C22" s="24" t="s">
        <v>64</v>
      </c>
      <c r="D22" s="26">
        <v>18003604802920</v>
      </c>
      <c r="E22" s="24" t="s">
        <v>63</v>
      </c>
      <c r="F22" s="24"/>
      <c r="G22" s="25"/>
    </row>
  </sheetData>
  <phoneticPr fontId="10" type="noConversion"/>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44"/>
  <sheetViews>
    <sheetView topLeftCell="A17" zoomScale="109" workbookViewId="0">
      <selection activeCell="G47" sqref="G47"/>
    </sheetView>
  </sheetViews>
  <sheetFormatPr baseColWidth="10" defaultRowHeight="14.4" x14ac:dyDescent="0.3"/>
  <cols>
    <col min="4" max="4" width="22.6640625" customWidth="1"/>
    <col min="5" max="5" width="13.88671875" customWidth="1"/>
    <col min="7" max="7" width="31.6640625" customWidth="1"/>
    <col min="8" max="8" width="43.6640625" customWidth="1"/>
    <col min="9" max="9" width="41.109375" bestFit="1" customWidth="1"/>
    <col min="12" max="12" width="13.33203125" customWidth="1"/>
  </cols>
  <sheetData>
    <row r="2" spans="1:13" x14ac:dyDescent="0.3">
      <c r="A2" s="6"/>
      <c r="B2" s="6"/>
      <c r="C2" s="6"/>
    </row>
    <row r="3" spans="1:13" x14ac:dyDescent="0.3">
      <c r="A3" t="s">
        <v>19</v>
      </c>
      <c r="B3" t="s">
        <v>196</v>
      </c>
      <c r="D3" t="s">
        <v>155</v>
      </c>
      <c r="E3" t="s">
        <v>218</v>
      </c>
      <c r="G3" t="s">
        <v>197</v>
      </c>
      <c r="H3" s="14" t="s">
        <v>209</v>
      </c>
    </row>
    <row r="4" spans="1:13" x14ac:dyDescent="0.3">
      <c r="A4" t="s">
        <v>192</v>
      </c>
      <c r="B4" t="s">
        <v>200</v>
      </c>
      <c r="D4" t="s">
        <v>154</v>
      </c>
      <c r="E4" t="s">
        <v>156</v>
      </c>
      <c r="H4" s="1"/>
      <c r="I4" s="1"/>
    </row>
    <row r="5" spans="1:13" x14ac:dyDescent="0.3">
      <c r="A5" t="s">
        <v>193</v>
      </c>
      <c r="B5" t="s">
        <v>200</v>
      </c>
      <c r="D5" t="s">
        <v>210</v>
      </c>
      <c r="E5" s="9">
        <f>114700/12</f>
        <v>9558.3333333333339</v>
      </c>
      <c r="G5" t="s">
        <v>154</v>
      </c>
      <c r="H5" t="s">
        <v>201</v>
      </c>
      <c r="I5" t="s">
        <v>200</v>
      </c>
      <c r="K5" s="15" t="s">
        <v>208</v>
      </c>
      <c r="L5" s="15" t="s">
        <v>219</v>
      </c>
    </row>
    <row r="6" spans="1:13" x14ac:dyDescent="0.3">
      <c r="A6" t="s">
        <v>194</v>
      </c>
      <c r="B6" t="s">
        <v>201</v>
      </c>
      <c r="D6" t="s">
        <v>211</v>
      </c>
      <c r="E6" s="9">
        <f>85000/12</f>
        <v>7083.333333333333</v>
      </c>
      <c r="G6" t="s">
        <v>160</v>
      </c>
      <c r="H6" s="9">
        <f>140700/36</f>
        <v>3908.3333333333335</v>
      </c>
      <c r="I6" s="9">
        <f>140700/36</f>
        <v>3908.3333333333335</v>
      </c>
      <c r="K6" s="12">
        <f>Tableau4[[#This Row],[Zone_2]]</f>
        <v>3908.3333333333335</v>
      </c>
      <c r="M6" s="13">
        <f>K6*L6</f>
        <v>0</v>
      </c>
    </row>
    <row r="7" spans="1:13" x14ac:dyDescent="0.3">
      <c r="A7" t="s">
        <v>195</v>
      </c>
      <c r="B7" t="s">
        <v>200</v>
      </c>
      <c r="D7" t="s">
        <v>214</v>
      </c>
      <c r="E7" s="9">
        <f>85800/12</f>
        <v>7150</v>
      </c>
      <c r="G7" t="s">
        <v>163</v>
      </c>
      <c r="H7" s="9">
        <f>58900/12</f>
        <v>4908.333333333333</v>
      </c>
      <c r="I7" s="9">
        <f>58300/12</f>
        <v>4858.333333333333</v>
      </c>
      <c r="K7" s="12">
        <f>51500/12*1.06</f>
        <v>4549.166666666667</v>
      </c>
      <c r="M7" s="13">
        <f t="shared" ref="M7:M44" si="0">K7*L7</f>
        <v>0</v>
      </c>
    </row>
    <row r="8" spans="1:13" x14ac:dyDescent="0.3">
      <c r="A8" t="s">
        <v>37</v>
      </c>
      <c r="B8" t="s">
        <v>201</v>
      </c>
      <c r="D8" t="s">
        <v>157</v>
      </c>
      <c r="E8" s="9">
        <f>69300/12</f>
        <v>5775</v>
      </c>
      <c r="G8" t="s">
        <v>162</v>
      </c>
      <c r="H8" s="9">
        <f>66800/12</f>
        <v>5566.666666666667</v>
      </c>
      <c r="I8" s="9">
        <f>66200/12</f>
        <v>5516.666666666667</v>
      </c>
      <c r="K8" s="12">
        <f>59000/12*1.06</f>
        <v>5211.666666666667</v>
      </c>
      <c r="M8" s="13">
        <f t="shared" si="0"/>
        <v>0</v>
      </c>
    </row>
    <row r="9" spans="1:13" x14ac:dyDescent="0.3">
      <c r="D9" t="s">
        <v>158</v>
      </c>
      <c r="E9" s="9">
        <f>64200/12</f>
        <v>5350</v>
      </c>
      <c r="G9" t="s">
        <v>161</v>
      </c>
      <c r="H9" s="9">
        <f>79300/12</f>
        <v>6608.333333333333</v>
      </c>
      <c r="I9" s="9">
        <f>78500/12</f>
        <v>6541.666666666667</v>
      </c>
      <c r="K9" s="12">
        <f>70800/12*1.06</f>
        <v>6254</v>
      </c>
      <c r="M9" s="13">
        <f t="shared" si="0"/>
        <v>0</v>
      </c>
    </row>
    <row r="10" spans="1:13" x14ac:dyDescent="0.3">
      <c r="D10" t="s">
        <v>217</v>
      </c>
      <c r="E10" s="9">
        <f>59900/12</f>
        <v>4991.666666666667</v>
      </c>
      <c r="G10" t="s">
        <v>164</v>
      </c>
      <c r="H10" s="9">
        <f>86400/12</f>
        <v>7200</v>
      </c>
      <c r="I10" s="9">
        <f>85600/12</f>
        <v>7133.333333333333</v>
      </c>
      <c r="K10" s="12">
        <f>77600/12*1.06</f>
        <v>6854.666666666667</v>
      </c>
      <c r="M10" s="13">
        <f t="shared" si="0"/>
        <v>0</v>
      </c>
    </row>
    <row r="11" spans="1:13" x14ac:dyDescent="0.3">
      <c r="D11" t="s">
        <v>159</v>
      </c>
      <c r="E11" s="9">
        <f>52500/12</f>
        <v>4375</v>
      </c>
      <c r="G11" t="s">
        <v>165</v>
      </c>
      <c r="H11" s="9">
        <f>90000/12</f>
        <v>7500</v>
      </c>
      <c r="I11" s="9">
        <f>89100/12</f>
        <v>7425</v>
      </c>
      <c r="K11" s="12">
        <f>81000/12*1.06</f>
        <v>7155</v>
      </c>
      <c r="M11" s="13">
        <f t="shared" si="0"/>
        <v>0</v>
      </c>
    </row>
    <row r="12" spans="1:13" x14ac:dyDescent="0.3">
      <c r="E12" s="9"/>
      <c r="G12" t="s">
        <v>166</v>
      </c>
      <c r="H12" s="9">
        <f>94200/12</f>
        <v>7850</v>
      </c>
      <c r="I12" s="9">
        <f>93300/12</f>
        <v>7775</v>
      </c>
      <c r="K12" s="12">
        <f>85000/12*1.06</f>
        <v>7508.333333333333</v>
      </c>
      <c r="M12" s="13">
        <f t="shared" si="0"/>
        <v>0</v>
      </c>
    </row>
    <row r="13" spans="1:13" x14ac:dyDescent="0.3">
      <c r="E13" s="9"/>
      <c r="G13" s="10" t="s">
        <v>167</v>
      </c>
      <c r="H13" s="11">
        <f>99200/12</f>
        <v>8266.6666666666661</v>
      </c>
      <c r="I13" s="11">
        <f>98200/12</f>
        <v>8183.333333333333</v>
      </c>
      <c r="K13" s="12">
        <f>89700/12*1.06</f>
        <v>7923.5</v>
      </c>
      <c r="M13" s="13">
        <f t="shared" si="0"/>
        <v>0</v>
      </c>
    </row>
    <row r="14" spans="1:13" x14ac:dyDescent="0.3">
      <c r="E14" s="9"/>
      <c r="G14" t="s">
        <v>168</v>
      </c>
      <c r="H14" s="9">
        <f>58700/12</f>
        <v>4891.666666666667</v>
      </c>
      <c r="I14" s="9">
        <f>58100/12</f>
        <v>4841.666666666667</v>
      </c>
      <c r="K14" s="12">
        <f>48600/12*1.24</f>
        <v>5022</v>
      </c>
      <c r="M14" s="13">
        <f t="shared" si="0"/>
        <v>0</v>
      </c>
    </row>
    <row r="15" spans="1:13" x14ac:dyDescent="0.3">
      <c r="E15" s="9"/>
      <c r="G15" t="s">
        <v>169</v>
      </c>
      <c r="H15" s="9">
        <f>63900/12</f>
        <v>5325</v>
      </c>
      <c r="I15" s="9">
        <f>63300/12</f>
        <v>5275</v>
      </c>
      <c r="K15" s="12">
        <f>51500/12*1.24</f>
        <v>5321.666666666667</v>
      </c>
      <c r="M15" s="13">
        <f t="shared" si="0"/>
        <v>0</v>
      </c>
    </row>
    <row r="16" spans="1:13" x14ac:dyDescent="0.3">
      <c r="G16" t="s">
        <v>170</v>
      </c>
      <c r="H16" s="9">
        <f>69800/12</f>
        <v>5816.666666666667</v>
      </c>
      <c r="I16" s="9">
        <f>69100/12</f>
        <v>5758.333333333333</v>
      </c>
      <c r="K16" s="12">
        <f>54400/12*1.24</f>
        <v>5621.333333333333</v>
      </c>
      <c r="M16" s="13">
        <f t="shared" si="0"/>
        <v>0</v>
      </c>
    </row>
    <row r="17" spans="4:13" x14ac:dyDescent="0.3">
      <c r="G17" t="s">
        <v>171</v>
      </c>
      <c r="H17" s="9">
        <f>77500/12</f>
        <v>6458.333333333333</v>
      </c>
      <c r="I17" s="9">
        <f>76700/12</f>
        <v>6391.666666666667</v>
      </c>
      <c r="K17" s="12">
        <f>57900/12*1.24</f>
        <v>5983</v>
      </c>
      <c r="M17" s="13">
        <f t="shared" si="0"/>
        <v>0</v>
      </c>
    </row>
    <row r="18" spans="4:13" x14ac:dyDescent="0.3">
      <c r="G18" t="s">
        <v>172</v>
      </c>
      <c r="H18" s="9">
        <f>83400/12</f>
        <v>6950</v>
      </c>
      <c r="I18" s="9">
        <f>82600/12</f>
        <v>6883.333333333333</v>
      </c>
      <c r="K18" s="12">
        <f>61100/12*1.24</f>
        <v>6313.666666666667</v>
      </c>
      <c r="M18" s="13">
        <f t="shared" si="0"/>
        <v>0</v>
      </c>
    </row>
    <row r="19" spans="4:13" x14ac:dyDescent="0.3">
      <c r="G19" s="10" t="s">
        <v>173</v>
      </c>
      <c r="H19" s="11">
        <f>85900/12</f>
        <v>7158.333333333333</v>
      </c>
      <c r="I19" s="11">
        <f>85100/12</f>
        <v>7091.666666666667</v>
      </c>
      <c r="K19" s="12">
        <f>64400/12*1.24</f>
        <v>6654.666666666667</v>
      </c>
      <c r="M19" s="13">
        <f t="shared" si="0"/>
        <v>0</v>
      </c>
    </row>
    <row r="20" spans="4:13" x14ac:dyDescent="0.3">
      <c r="G20" t="s">
        <v>174</v>
      </c>
      <c r="H20" s="9">
        <f>49100/12</f>
        <v>4091.6666666666665</v>
      </c>
      <c r="I20" s="9">
        <f>48600/12</f>
        <v>4050</v>
      </c>
      <c r="K20" s="12">
        <f>42000/12*1.2</f>
        <v>4200</v>
      </c>
      <c r="M20" s="13">
        <f t="shared" si="0"/>
        <v>0</v>
      </c>
    </row>
    <row r="21" spans="4:13" x14ac:dyDescent="0.3">
      <c r="D21" s="17" t="s">
        <v>210</v>
      </c>
      <c r="E21" s="19">
        <f>114700/12</f>
        <v>9558.3333333333339</v>
      </c>
      <c r="G21" t="s">
        <v>175</v>
      </c>
      <c r="H21" s="9">
        <f>52200/12</f>
        <v>4350</v>
      </c>
      <c r="I21" s="9">
        <f>51600/12</f>
        <v>4300</v>
      </c>
      <c r="K21" s="12">
        <f>44900/12*1.2</f>
        <v>4490</v>
      </c>
      <c r="M21" s="13">
        <f t="shared" si="0"/>
        <v>0</v>
      </c>
    </row>
    <row r="22" spans="4:13" x14ac:dyDescent="0.3">
      <c r="D22" s="16" t="s">
        <v>211</v>
      </c>
      <c r="E22" s="20">
        <f>85000/12</f>
        <v>7083.333333333333</v>
      </c>
      <c r="G22" t="s">
        <v>176</v>
      </c>
      <c r="H22" s="9">
        <f>58900/12</f>
        <v>4908.333333333333</v>
      </c>
      <c r="I22" s="9">
        <f>58300/12</f>
        <v>4858.333333333333</v>
      </c>
      <c r="K22" s="12">
        <v>4720</v>
      </c>
      <c r="M22" s="13">
        <f t="shared" si="0"/>
        <v>0</v>
      </c>
    </row>
    <row r="23" spans="4:13" x14ac:dyDescent="0.3">
      <c r="D23" s="17" t="s">
        <v>212</v>
      </c>
      <c r="E23" s="19">
        <f>96900/12</f>
        <v>8075</v>
      </c>
      <c r="G23" t="s">
        <v>177</v>
      </c>
      <c r="H23" s="9">
        <f>63800/12</f>
        <v>5316.666666666667</v>
      </c>
      <c r="I23" s="9">
        <f>63200/12</f>
        <v>5266.666666666667</v>
      </c>
      <c r="K23" s="12">
        <v>4960</v>
      </c>
      <c r="M23" s="13">
        <f t="shared" si="0"/>
        <v>0</v>
      </c>
    </row>
    <row r="24" spans="4:13" x14ac:dyDescent="0.3">
      <c r="D24" s="16" t="s">
        <v>213</v>
      </c>
      <c r="E24" s="20">
        <f>88900/12</f>
        <v>7408.333333333333</v>
      </c>
      <c r="G24" t="s">
        <v>178</v>
      </c>
      <c r="H24" s="9">
        <f>69800/12</f>
        <v>5816.666666666667</v>
      </c>
      <c r="I24" s="9">
        <f>69100/12</f>
        <v>5758.333333333333</v>
      </c>
      <c r="K24" s="12">
        <v>5190</v>
      </c>
      <c r="M24" s="13">
        <f t="shared" si="0"/>
        <v>0</v>
      </c>
    </row>
    <row r="25" spans="4:13" x14ac:dyDescent="0.3">
      <c r="D25" s="17" t="s">
        <v>214</v>
      </c>
      <c r="E25" s="19">
        <f>85800/12</f>
        <v>7150</v>
      </c>
      <c r="G25" s="10" t="s">
        <v>179</v>
      </c>
      <c r="H25" s="11">
        <f>71500/12</f>
        <v>5958.333333333333</v>
      </c>
      <c r="I25" s="11">
        <f>70800/12</f>
        <v>5900</v>
      </c>
      <c r="K25" s="12">
        <v>5430</v>
      </c>
      <c r="M25" s="13">
        <f t="shared" si="0"/>
        <v>0</v>
      </c>
    </row>
    <row r="26" spans="4:13" x14ac:dyDescent="0.3">
      <c r="D26" s="16" t="s">
        <v>215</v>
      </c>
      <c r="E26" s="20">
        <f>75500/12</f>
        <v>6291.666666666667</v>
      </c>
      <c r="G26" t="s">
        <v>180</v>
      </c>
      <c r="H26" s="9">
        <f>46000/12</f>
        <v>3833.3333333333335</v>
      </c>
      <c r="I26" s="9">
        <f>45500/12</f>
        <v>3791.6666666666665</v>
      </c>
      <c r="K26" s="12">
        <f>37700/12*1.22</f>
        <v>3832.833333333333</v>
      </c>
      <c r="M26" s="13">
        <f t="shared" si="0"/>
        <v>0</v>
      </c>
    </row>
    <row r="27" spans="4:13" x14ac:dyDescent="0.3">
      <c r="D27" s="17" t="s">
        <v>157</v>
      </c>
      <c r="E27" s="21">
        <f>69300/12</f>
        <v>5775</v>
      </c>
      <c r="G27" t="s">
        <v>181</v>
      </c>
      <c r="H27" s="9">
        <f>49300/12</f>
        <v>4108.333333333333</v>
      </c>
      <c r="I27" s="9">
        <f>48900/12</f>
        <v>4075</v>
      </c>
      <c r="K27" s="12">
        <f>39600/12*1.22</f>
        <v>4026</v>
      </c>
      <c r="M27" s="13">
        <f t="shared" si="0"/>
        <v>0</v>
      </c>
    </row>
    <row r="28" spans="4:13" x14ac:dyDescent="0.3">
      <c r="D28" s="16" t="s">
        <v>158</v>
      </c>
      <c r="E28" s="22">
        <f>64200/12</f>
        <v>5350</v>
      </c>
      <c r="G28" t="s">
        <v>182</v>
      </c>
      <c r="H28" s="9">
        <f>52700/12</f>
        <v>4391.666666666667</v>
      </c>
      <c r="I28" s="9">
        <f>52200/12</f>
        <v>4350</v>
      </c>
      <c r="K28" s="12">
        <f>41500/12*1.22</f>
        <v>4219.166666666667</v>
      </c>
      <c r="M28" s="13">
        <f t="shared" si="0"/>
        <v>0</v>
      </c>
    </row>
    <row r="29" spans="4:13" x14ac:dyDescent="0.3">
      <c r="D29" s="17" t="s">
        <v>216</v>
      </c>
      <c r="E29" s="19">
        <f>65800/12</f>
        <v>5483.333333333333</v>
      </c>
      <c r="G29" t="s">
        <v>183</v>
      </c>
      <c r="H29" s="9">
        <f>56100/12</f>
        <v>4675</v>
      </c>
      <c r="I29" s="9">
        <f>55500/12</f>
        <v>4625</v>
      </c>
      <c r="K29" s="12">
        <f>43400/12*1.22</f>
        <v>4412.333333333333</v>
      </c>
      <c r="M29" s="13">
        <f t="shared" si="0"/>
        <v>0</v>
      </c>
    </row>
    <row r="30" spans="4:13" x14ac:dyDescent="0.3">
      <c r="D30" s="16" t="s">
        <v>217</v>
      </c>
      <c r="E30" s="20">
        <f>59900/12</f>
        <v>4991.666666666667</v>
      </c>
      <c r="G30" t="s">
        <v>184</v>
      </c>
      <c r="H30" s="9">
        <f>59800/12</f>
        <v>4983.333333333333</v>
      </c>
      <c r="I30" s="9">
        <f>59200/12</f>
        <v>4933.333333333333</v>
      </c>
      <c r="K30" s="12">
        <f>45200/12*1.22</f>
        <v>4595.333333333333</v>
      </c>
      <c r="M30" s="13">
        <f t="shared" si="0"/>
        <v>0</v>
      </c>
    </row>
    <row r="31" spans="4:13" x14ac:dyDescent="0.3">
      <c r="D31" s="18" t="s">
        <v>159</v>
      </c>
      <c r="E31" s="23">
        <f>52500/12</f>
        <v>4375</v>
      </c>
      <c r="G31" s="10" t="s">
        <v>185</v>
      </c>
      <c r="H31" s="11">
        <f>62800/12</f>
        <v>5233.333333333333</v>
      </c>
      <c r="I31" s="11">
        <f>62200/12</f>
        <v>5183.333333333333</v>
      </c>
      <c r="K31" s="12">
        <f>47100/12*1.22</f>
        <v>4788.5</v>
      </c>
      <c r="M31" s="13">
        <f t="shared" si="0"/>
        <v>0</v>
      </c>
    </row>
    <row r="32" spans="4:13" x14ac:dyDescent="0.3">
      <c r="G32" t="s">
        <v>186</v>
      </c>
      <c r="H32" s="9">
        <f>43500/12</f>
        <v>3625</v>
      </c>
      <c r="I32" s="9">
        <f>43100/12</f>
        <v>3591.6666666666665</v>
      </c>
      <c r="K32" s="12">
        <f>34600/12*1.27</f>
        <v>3661.8333333333335</v>
      </c>
      <c r="M32" s="13">
        <f t="shared" si="0"/>
        <v>0</v>
      </c>
    </row>
    <row r="33" spans="7:13" x14ac:dyDescent="0.3">
      <c r="G33" t="s">
        <v>187</v>
      </c>
      <c r="H33" s="9">
        <f>45600/12</f>
        <v>3800</v>
      </c>
      <c r="I33" s="9">
        <f>45100/12</f>
        <v>3758.3333333333335</v>
      </c>
      <c r="K33" s="12">
        <f>35400/12*1.27</f>
        <v>3746.5</v>
      </c>
      <c r="M33" s="13">
        <f t="shared" si="0"/>
        <v>0</v>
      </c>
    </row>
    <row r="34" spans="7:13" x14ac:dyDescent="0.3">
      <c r="G34" t="s">
        <v>188</v>
      </c>
      <c r="H34" s="9">
        <f>48000/12</f>
        <v>4000</v>
      </c>
      <c r="I34" s="9">
        <f>47600/12</f>
        <v>3966.6666666666665</v>
      </c>
      <c r="K34" s="12">
        <f>36600/12*1.27</f>
        <v>3873.5</v>
      </c>
      <c r="M34" s="13">
        <f t="shared" si="0"/>
        <v>0</v>
      </c>
    </row>
    <row r="35" spans="7:13" x14ac:dyDescent="0.3">
      <c r="G35" t="s">
        <v>189</v>
      </c>
      <c r="H35" s="9">
        <f>50600/12</f>
        <v>4216.666666666667</v>
      </c>
      <c r="I35" s="9">
        <f>50100/12</f>
        <v>4175</v>
      </c>
      <c r="K35" s="12">
        <f>37600/12*1.27</f>
        <v>3979.3333333333335</v>
      </c>
      <c r="M35" s="13">
        <f t="shared" si="0"/>
        <v>0</v>
      </c>
    </row>
    <row r="36" spans="7:13" x14ac:dyDescent="0.3">
      <c r="G36" t="s">
        <v>190</v>
      </c>
      <c r="H36" s="9">
        <f>53500/12</f>
        <v>4458.333333333333</v>
      </c>
      <c r="I36" s="9">
        <f>53000/12</f>
        <v>4416.666666666667</v>
      </c>
      <c r="K36" s="12">
        <f>38800/12*1.27</f>
        <v>4106.3333333333339</v>
      </c>
      <c r="M36" s="13">
        <f t="shared" si="0"/>
        <v>0</v>
      </c>
    </row>
    <row r="37" spans="7:13" x14ac:dyDescent="0.3">
      <c r="G37" s="10" t="s">
        <v>191</v>
      </c>
      <c r="H37" s="11">
        <f>56700/12</f>
        <v>4725</v>
      </c>
      <c r="I37" s="11">
        <f>56200/12</f>
        <v>4683.333333333333</v>
      </c>
      <c r="K37" s="12">
        <f>39900/12*1.27</f>
        <v>4222.75</v>
      </c>
      <c r="M37" s="13">
        <f t="shared" si="0"/>
        <v>0</v>
      </c>
    </row>
    <row r="38" spans="7:13" x14ac:dyDescent="0.3">
      <c r="G38" t="s">
        <v>222</v>
      </c>
      <c r="H38" s="9">
        <f>37400/12</f>
        <v>3116.6666666666665</v>
      </c>
      <c r="I38" s="9">
        <f>37000/12</f>
        <v>3083.3333333333335</v>
      </c>
      <c r="K38" s="12"/>
      <c r="M38" s="13"/>
    </row>
    <row r="39" spans="7:13" x14ac:dyDescent="0.3">
      <c r="G39" t="s">
        <v>223</v>
      </c>
      <c r="H39" s="9">
        <f>38800/12</f>
        <v>3233.3333333333335</v>
      </c>
      <c r="I39" s="9">
        <f>38500/12</f>
        <v>3208.3333333333335</v>
      </c>
      <c r="K39" s="12"/>
      <c r="M39" s="13"/>
    </row>
    <row r="40" spans="7:13" x14ac:dyDescent="0.3">
      <c r="G40" t="s">
        <v>221</v>
      </c>
      <c r="H40" s="9">
        <f>41300/12</f>
        <v>3441.6666666666665</v>
      </c>
      <c r="I40" s="9">
        <f>40900/12</f>
        <v>3408.3333333333335</v>
      </c>
      <c r="K40" s="12"/>
      <c r="M40" s="13"/>
    </row>
    <row r="41" spans="7:13" x14ac:dyDescent="0.3">
      <c r="G41" t="s">
        <v>224</v>
      </c>
      <c r="H41" s="9">
        <f>43800/12</f>
        <v>3650</v>
      </c>
      <c r="I41" s="9">
        <f>43400/12</f>
        <v>3616.6666666666665</v>
      </c>
      <c r="K41" s="12"/>
      <c r="M41" s="13"/>
    </row>
    <row r="42" spans="7:13" x14ac:dyDescent="0.3">
      <c r="G42" t="s">
        <v>225</v>
      </c>
      <c r="H42" s="9">
        <f>46300/12</f>
        <v>3858.3333333333335</v>
      </c>
      <c r="I42" s="9">
        <f>45800/12</f>
        <v>3816.6666666666665</v>
      </c>
      <c r="K42" s="12"/>
      <c r="M42" s="13"/>
    </row>
    <row r="43" spans="7:13" x14ac:dyDescent="0.3">
      <c r="G43" s="10" t="s">
        <v>226</v>
      </c>
      <c r="H43" s="9">
        <f>48800/12</f>
        <v>4066.6666666666665</v>
      </c>
      <c r="I43" s="9">
        <f>48300/12</f>
        <v>4025</v>
      </c>
      <c r="K43" s="12"/>
      <c r="M43" s="13"/>
    </row>
    <row r="44" spans="7:13" x14ac:dyDescent="0.3">
      <c r="G44" t="s">
        <v>259</v>
      </c>
      <c r="H44" s="9">
        <v>670</v>
      </c>
      <c r="I44" s="9">
        <v>670</v>
      </c>
      <c r="K44" s="9">
        <f>Tableau4[[#This Row],[Zone_2]]</f>
        <v>670</v>
      </c>
      <c r="M44" s="13">
        <f t="shared" si="0"/>
        <v>0</v>
      </c>
    </row>
  </sheetData>
  <pageMargins left="0.7" right="0.7" top="0.75" bottom="0.75" header="0.3" footer="0.3"/>
  <pageSetup paperSize="9"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2</vt:i4>
      </vt:variant>
    </vt:vector>
  </HeadingPairs>
  <TitlesOfParts>
    <vt:vector size="8" baseType="lpstr">
      <vt:lpstr>NOTICE</vt:lpstr>
      <vt:lpstr>RECOMMANDATIONS</vt:lpstr>
      <vt:lpstr>DONNEES_ADMINISTRATIVES</vt:lpstr>
      <vt:lpstr>BUDGET_PARTENAIRE</vt:lpstr>
      <vt:lpstr>Source Champs automatiques</vt:lpstr>
      <vt:lpstr>Source coûts moyens</vt:lpstr>
      <vt:lpstr>Ville</vt:lpstr>
      <vt:lpstr>Zona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DIETERT</dc:creator>
  <cp:lastModifiedBy>Marine HEMMERLIN</cp:lastModifiedBy>
  <dcterms:created xsi:type="dcterms:W3CDTF">2021-10-19T07:34:38Z</dcterms:created>
  <dcterms:modified xsi:type="dcterms:W3CDTF">2026-02-18T09:45:55Z</dcterms:modified>
</cp:coreProperties>
</file>